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4120" windowHeight="11640" tabRatio="741"/>
  </bookViews>
  <sheets>
    <sheet name="выполнение 2015" sheetId="26" r:id="rId1"/>
    <sheet name="01.01.2015 СЭР" sheetId="12" r:id="rId2"/>
  </sheets>
  <definedNames>
    <definedName name="_xlnm.Print_Titles" localSheetId="1">'01.01.2015 СЭР'!$5:$7</definedName>
    <definedName name="_xlnm.Print_Area" localSheetId="1">'01.01.2015 СЭР'!$A$1:$P$455</definedName>
  </definedNames>
  <calcPr calcId="125725"/>
</workbook>
</file>

<file path=xl/calcChain.xml><?xml version="1.0" encoding="utf-8"?>
<calcChain xmlns="http://schemas.openxmlformats.org/spreadsheetml/2006/main">
  <c r="O35" i="12"/>
  <c r="N37"/>
  <c r="I75" i="26"/>
  <c r="H75"/>
  <c r="A76"/>
  <c r="A75"/>
  <c r="M293" i="12"/>
  <c r="K293"/>
  <c r="R15" i="26" l="1"/>
  <c r="Q15"/>
  <c r="R14"/>
  <c r="Q14"/>
  <c r="R13"/>
  <c r="Q13"/>
  <c r="R12"/>
  <c r="Q12"/>
  <c r="R11"/>
  <c r="Q11"/>
  <c r="N11" i="12"/>
  <c r="A328" l="1"/>
  <c r="A305"/>
  <c r="A290"/>
  <c r="A252"/>
  <c r="A249"/>
  <c r="A166"/>
  <c r="A147"/>
  <c r="A144"/>
  <c r="A118"/>
  <c r="A116"/>
  <c r="A63"/>
  <c r="A60"/>
  <c r="N449"/>
  <c r="M449"/>
  <c r="M85" l="1"/>
  <c r="N85"/>
  <c r="L36" i="26"/>
  <c r="K36"/>
  <c r="O35"/>
  <c r="N35"/>
  <c r="L35"/>
  <c r="K35"/>
  <c r="I35"/>
  <c r="H35"/>
  <c r="P35" l="1"/>
  <c r="R87"/>
  <c r="Q87"/>
  <c r="E87" s="1"/>
  <c r="M180" i="12"/>
  <c r="M176"/>
  <c r="N450"/>
  <c r="N448"/>
  <c r="N447"/>
  <c r="M447"/>
  <c r="M450"/>
  <c r="F449"/>
  <c r="G449"/>
  <c r="H449"/>
  <c r="I449"/>
  <c r="J449"/>
  <c r="K449"/>
  <c r="L449"/>
  <c r="E449"/>
  <c r="F448"/>
  <c r="G448"/>
  <c r="H448"/>
  <c r="I448"/>
  <c r="J448"/>
  <c r="K448"/>
  <c r="L448"/>
  <c r="M448"/>
  <c r="E448"/>
  <c r="G445"/>
  <c r="H445"/>
  <c r="I445"/>
  <c r="K445"/>
  <c r="F445"/>
  <c r="E445"/>
  <c r="N56" i="26"/>
  <c r="M201" i="12"/>
  <c r="S87" i="26" l="1"/>
  <c r="F87"/>
  <c r="G87" s="1"/>
  <c r="R31"/>
  <c r="Q31"/>
  <c r="R30"/>
  <c r="Q30"/>
  <c r="O81"/>
  <c r="N81"/>
  <c r="L81"/>
  <c r="K81"/>
  <c r="M360" i="12"/>
  <c r="O76" i="26"/>
  <c r="N76"/>
  <c r="L76"/>
  <c r="K76"/>
  <c r="M312" i="12"/>
  <c r="R72" i="26"/>
  <c r="Q72"/>
  <c r="O74"/>
  <c r="O72" s="1"/>
  <c r="N74"/>
  <c r="N72" s="1"/>
  <c r="M273" i="12"/>
  <c r="M277"/>
  <c r="N277"/>
  <c r="R83" i="26"/>
  <c r="Q83"/>
  <c r="R88"/>
  <c r="Q88"/>
  <c r="L86"/>
  <c r="K86"/>
  <c r="R86"/>
  <c r="Q86"/>
  <c r="O85"/>
  <c r="N85"/>
  <c r="I85"/>
  <c r="H85"/>
  <c r="K71"/>
  <c r="H71"/>
  <c r="N271" i="12"/>
  <c r="L71" i="26" s="1"/>
  <c r="N270" i="12"/>
  <c r="I71" i="26" s="1"/>
  <c r="M269" i="12"/>
  <c r="R69" i="26"/>
  <c r="Q69"/>
  <c r="I66"/>
  <c r="H66"/>
  <c r="L67"/>
  <c r="K67"/>
  <c r="L65"/>
  <c r="K65"/>
  <c r="L64"/>
  <c r="K64"/>
  <c r="L63"/>
  <c r="K63"/>
  <c r="L62"/>
  <c r="K62"/>
  <c r="L61"/>
  <c r="K61"/>
  <c r="L60"/>
  <c r="K60"/>
  <c r="L59"/>
  <c r="K59"/>
  <c r="O48"/>
  <c r="N48"/>
  <c r="L48"/>
  <c r="K48"/>
  <c r="O47"/>
  <c r="N47"/>
  <c r="I46"/>
  <c r="H46"/>
  <c r="L46"/>
  <c r="K46"/>
  <c r="P72" l="1"/>
  <c r="S72"/>
  <c r="J85"/>
  <c r="P74"/>
  <c r="F72"/>
  <c r="L45" l="1"/>
  <c r="K45"/>
  <c r="I43"/>
  <c r="H43"/>
  <c r="I42"/>
  <c r="H42"/>
  <c r="R41"/>
  <c r="Q41"/>
  <c r="O41"/>
  <c r="N41"/>
  <c r="R40"/>
  <c r="Q40"/>
  <c r="L40"/>
  <c r="K40"/>
  <c r="R39"/>
  <c r="Q39"/>
  <c r="L39"/>
  <c r="K39"/>
  <c r="R38"/>
  <c r="Q38"/>
  <c r="L38"/>
  <c r="K38"/>
  <c r="O53"/>
  <c r="N53"/>
  <c r="L53"/>
  <c r="K53"/>
  <c r="I53"/>
  <c r="H53"/>
  <c r="N180" i="12"/>
  <c r="R52" i="26"/>
  <c r="Q52"/>
  <c r="O52"/>
  <c r="N52"/>
  <c r="L52"/>
  <c r="K52"/>
  <c r="N176" i="12"/>
  <c r="O51" i="26"/>
  <c r="N51"/>
  <c r="L51"/>
  <c r="K51"/>
  <c r="J43" l="1"/>
  <c r="F52"/>
  <c r="P51"/>
  <c r="E52"/>
  <c r="N204" i="12"/>
  <c r="R57" i="26"/>
  <c r="F57" s="1"/>
  <c r="Q57"/>
  <c r="E57" s="1"/>
  <c r="I56"/>
  <c r="H56"/>
  <c r="N201" i="12" l="1"/>
  <c r="O56" i="26"/>
  <c r="P56" s="1"/>
  <c r="J56"/>
  <c r="R55"/>
  <c r="F55" s="1"/>
  <c r="Q55"/>
  <c r="E55" s="1"/>
  <c r="R26"/>
  <c r="Q26"/>
  <c r="R24" l="1"/>
  <c r="Q24"/>
  <c r="R28"/>
  <c r="Q28"/>
  <c r="R23"/>
  <c r="Q23"/>
  <c r="R27" l="1"/>
  <c r="Q27"/>
  <c r="R25"/>
  <c r="Q25"/>
  <c r="R22"/>
  <c r="Q22"/>
  <c r="R17"/>
  <c r="Q17"/>
  <c r="R16" l="1"/>
  <c r="Q16"/>
  <c r="R29" l="1"/>
  <c r="Q29"/>
  <c r="Q18" l="1"/>
  <c r="N35" i="12"/>
  <c r="R18" i="26"/>
  <c r="M35" i="12"/>
  <c r="M11" l="1"/>
  <c r="N71" i="26" l="1"/>
  <c r="N49"/>
  <c r="K49"/>
  <c r="H49"/>
  <c r="Q47"/>
  <c r="Q45"/>
  <c r="K42"/>
  <c r="H40"/>
  <c r="H36"/>
  <c r="N34"/>
  <c r="K34"/>
  <c r="K72"/>
  <c r="L277" i="12" l="1"/>
  <c r="G261" l="1"/>
  <c r="H261"/>
  <c r="I261"/>
  <c r="J261"/>
  <c r="K261"/>
  <c r="L261"/>
  <c r="M261"/>
  <c r="E261"/>
  <c r="F264" l="1"/>
  <c r="G264"/>
  <c r="G267" s="1"/>
  <c r="H264"/>
  <c r="H267" s="1"/>
  <c r="I264"/>
  <c r="I267" s="1"/>
  <c r="J264"/>
  <c r="J267" s="1"/>
  <c r="K264"/>
  <c r="K267" s="1"/>
  <c r="L264"/>
  <c r="L267" s="1"/>
  <c r="M264"/>
  <c r="M267" s="1"/>
  <c r="N264"/>
  <c r="E264"/>
  <c r="E267" s="1"/>
  <c r="F261"/>
  <c r="N261"/>
  <c r="F249"/>
  <c r="G249"/>
  <c r="H249"/>
  <c r="I249"/>
  <c r="J249"/>
  <c r="K249"/>
  <c r="L249"/>
  <c r="M249"/>
  <c r="N249"/>
  <c r="E249"/>
  <c r="F255"/>
  <c r="G255"/>
  <c r="H255"/>
  <c r="I255"/>
  <c r="J255"/>
  <c r="K255"/>
  <c r="L255"/>
  <c r="M255"/>
  <c r="N255"/>
  <c r="F252"/>
  <c r="G252"/>
  <c r="H252"/>
  <c r="I252"/>
  <c r="J252"/>
  <c r="K252"/>
  <c r="L252"/>
  <c r="M252"/>
  <c r="N252"/>
  <c r="F246"/>
  <c r="G246"/>
  <c r="H246"/>
  <c r="I246"/>
  <c r="J246"/>
  <c r="K246"/>
  <c r="L246"/>
  <c r="M246"/>
  <c r="N246"/>
  <c r="F243"/>
  <c r="G243"/>
  <c r="H243"/>
  <c r="I243"/>
  <c r="J243"/>
  <c r="K243"/>
  <c r="L243"/>
  <c r="M243"/>
  <c r="N243"/>
  <c r="E255"/>
  <c r="E252"/>
  <c r="E246"/>
  <c r="E243"/>
  <c r="F240"/>
  <c r="G240"/>
  <c r="H240"/>
  <c r="I240"/>
  <c r="J240"/>
  <c r="K240"/>
  <c r="L240"/>
  <c r="M240"/>
  <c r="N240"/>
  <c r="E240"/>
  <c r="F236"/>
  <c r="G236"/>
  <c r="H236"/>
  <c r="I236"/>
  <c r="J236"/>
  <c r="K236"/>
  <c r="L236"/>
  <c r="M236"/>
  <c r="N236"/>
  <c r="E236"/>
  <c r="F233"/>
  <c r="G233"/>
  <c r="H233"/>
  <c r="I233"/>
  <c r="J233"/>
  <c r="K233"/>
  <c r="L233"/>
  <c r="M233"/>
  <c r="N233"/>
  <c r="E233"/>
  <c r="F229"/>
  <c r="G229"/>
  <c r="H229"/>
  <c r="I229"/>
  <c r="J229"/>
  <c r="K229"/>
  <c r="L229"/>
  <c r="M229"/>
  <c r="N229"/>
  <c r="E229"/>
  <c r="F226"/>
  <c r="G226"/>
  <c r="H226"/>
  <c r="I226"/>
  <c r="J226"/>
  <c r="K226"/>
  <c r="L226"/>
  <c r="M226"/>
  <c r="N226"/>
  <c r="E226"/>
  <c r="F224"/>
  <c r="G224"/>
  <c r="H224"/>
  <c r="I224"/>
  <c r="J224"/>
  <c r="K224"/>
  <c r="L224"/>
  <c r="M224"/>
  <c r="N224"/>
  <c r="E224"/>
  <c r="N267" l="1"/>
  <c r="F267"/>
  <c r="H258"/>
  <c r="J258"/>
  <c r="F258"/>
  <c r="E258"/>
  <c r="N258"/>
  <c r="L258"/>
  <c r="K258"/>
  <c r="G258"/>
  <c r="I258"/>
  <c r="M258"/>
  <c r="F331" l="1"/>
  <c r="G331"/>
  <c r="H331"/>
  <c r="I331"/>
  <c r="J331"/>
  <c r="K331"/>
  <c r="L331"/>
  <c r="M331"/>
  <c r="F328"/>
  <c r="F334" s="1"/>
  <c r="G328"/>
  <c r="G334" s="1"/>
  <c r="H328"/>
  <c r="H334" s="1"/>
  <c r="I328"/>
  <c r="I334" s="1"/>
  <c r="J328"/>
  <c r="K328"/>
  <c r="K334" s="1"/>
  <c r="L328"/>
  <c r="L334" s="1"/>
  <c r="M328"/>
  <c r="M334" s="1"/>
  <c r="E331"/>
  <c r="E328"/>
  <c r="K277"/>
  <c r="K273" s="1"/>
  <c r="J277"/>
  <c r="J334" l="1"/>
  <c r="E334"/>
  <c r="N395"/>
  <c r="G395"/>
  <c r="H395"/>
  <c r="I395"/>
  <c r="J395"/>
  <c r="K395"/>
  <c r="L395"/>
  <c r="M395"/>
  <c r="E395"/>
  <c r="F395"/>
  <c r="G404"/>
  <c r="H404"/>
  <c r="I404"/>
  <c r="J404"/>
  <c r="K404"/>
  <c r="L404"/>
  <c r="M404"/>
  <c r="E404"/>
  <c r="G401"/>
  <c r="H401"/>
  <c r="I401"/>
  <c r="J401"/>
  <c r="K401"/>
  <c r="L401"/>
  <c r="M401"/>
  <c r="E401"/>
  <c r="G398"/>
  <c r="H398"/>
  <c r="I398"/>
  <c r="J398"/>
  <c r="K398"/>
  <c r="L398"/>
  <c r="M398"/>
  <c r="E398"/>
  <c r="G407"/>
  <c r="H407"/>
  <c r="I407"/>
  <c r="J407"/>
  <c r="K407"/>
  <c r="L407"/>
  <c r="M407"/>
  <c r="E407"/>
  <c r="G415"/>
  <c r="H415"/>
  <c r="I415"/>
  <c r="J415"/>
  <c r="K415"/>
  <c r="L415"/>
  <c r="M415"/>
  <c r="G418"/>
  <c r="H418"/>
  <c r="I418"/>
  <c r="J418"/>
  <c r="K418"/>
  <c r="L418"/>
  <c r="M418"/>
  <c r="G421"/>
  <c r="H421"/>
  <c r="I421"/>
  <c r="J421"/>
  <c r="K421"/>
  <c r="L421"/>
  <c r="M421"/>
  <c r="E421"/>
  <c r="E418"/>
  <c r="E415"/>
  <c r="G412"/>
  <c r="H412"/>
  <c r="I412"/>
  <c r="J412"/>
  <c r="K412"/>
  <c r="L412"/>
  <c r="M412"/>
  <c r="E412"/>
  <c r="N412"/>
  <c r="F441"/>
  <c r="G441"/>
  <c r="H441"/>
  <c r="I441"/>
  <c r="J441"/>
  <c r="K441"/>
  <c r="L441"/>
  <c r="M441"/>
  <c r="E441"/>
  <c r="F439"/>
  <c r="G439"/>
  <c r="H439"/>
  <c r="I439"/>
  <c r="J439"/>
  <c r="K439"/>
  <c r="L439"/>
  <c r="M439"/>
  <c r="E439"/>
  <c r="F436"/>
  <c r="G436"/>
  <c r="H436"/>
  <c r="I436"/>
  <c r="J436"/>
  <c r="K436"/>
  <c r="L436"/>
  <c r="M436"/>
  <c r="E436"/>
  <c r="F433"/>
  <c r="G433"/>
  <c r="H433"/>
  <c r="I433"/>
  <c r="J433"/>
  <c r="K433"/>
  <c r="L433"/>
  <c r="M433"/>
  <c r="E433"/>
  <c r="G430"/>
  <c r="H430"/>
  <c r="I430"/>
  <c r="J430"/>
  <c r="K430"/>
  <c r="L430"/>
  <c r="M430"/>
  <c r="E430"/>
  <c r="F426"/>
  <c r="G426"/>
  <c r="H426"/>
  <c r="I426"/>
  <c r="J426"/>
  <c r="K426"/>
  <c r="L426"/>
  <c r="M426"/>
  <c r="E426"/>
  <c r="F169"/>
  <c r="G169"/>
  <c r="H169"/>
  <c r="I169"/>
  <c r="K169"/>
  <c r="L169"/>
  <c r="M169"/>
  <c r="N169"/>
  <c r="E169"/>
  <c r="G450"/>
  <c r="H450"/>
  <c r="I450"/>
  <c r="J450"/>
  <c r="K450"/>
  <c r="E450"/>
  <c r="L447"/>
  <c r="K447"/>
  <c r="J447"/>
  <c r="I447"/>
  <c r="H447"/>
  <c r="G447"/>
  <c r="F447"/>
  <c r="E447"/>
  <c r="J443" l="1"/>
  <c r="G443"/>
  <c r="H424"/>
  <c r="K424"/>
  <c r="G424"/>
  <c r="L443"/>
  <c r="E424"/>
  <c r="J424"/>
  <c r="K443"/>
  <c r="M424"/>
  <c r="I424"/>
  <c r="M410"/>
  <c r="I410"/>
  <c r="L410"/>
  <c r="H410"/>
  <c r="K410"/>
  <c r="G410"/>
  <c r="E410"/>
  <c r="J410"/>
  <c r="E452"/>
  <c r="I452"/>
  <c r="L424"/>
  <c r="K452"/>
  <c r="G452"/>
  <c r="M452"/>
  <c r="M443"/>
  <c r="I443"/>
  <c r="H443"/>
  <c r="E443"/>
  <c r="O222" l="1"/>
  <c r="F220"/>
  <c r="G220"/>
  <c r="H220"/>
  <c r="I220"/>
  <c r="J220"/>
  <c r="K220"/>
  <c r="L220"/>
  <c r="M220"/>
  <c r="N220"/>
  <c r="E220"/>
  <c r="F217"/>
  <c r="G217"/>
  <c r="H217"/>
  <c r="I217"/>
  <c r="J217"/>
  <c r="K217"/>
  <c r="L217"/>
  <c r="M217"/>
  <c r="N217"/>
  <c r="E217"/>
  <c r="F213"/>
  <c r="G213"/>
  <c r="H213"/>
  <c r="I213"/>
  <c r="J213"/>
  <c r="K213"/>
  <c r="L213"/>
  <c r="M213"/>
  <c r="N213"/>
  <c r="E213"/>
  <c r="F201"/>
  <c r="G201"/>
  <c r="H201"/>
  <c r="I201"/>
  <c r="J201"/>
  <c r="K201"/>
  <c r="L201"/>
  <c r="F199"/>
  <c r="G199"/>
  <c r="H199"/>
  <c r="I199"/>
  <c r="J199"/>
  <c r="K199"/>
  <c r="L199"/>
  <c r="M199"/>
  <c r="N199"/>
  <c r="F197"/>
  <c r="G197"/>
  <c r="H197"/>
  <c r="I197"/>
  <c r="J197"/>
  <c r="K197"/>
  <c r="L197"/>
  <c r="M197"/>
  <c r="N197"/>
  <c r="E197"/>
  <c r="E199"/>
  <c r="E201"/>
  <c r="F210"/>
  <c r="G210"/>
  <c r="H210"/>
  <c r="I210"/>
  <c r="J210"/>
  <c r="K210"/>
  <c r="L210"/>
  <c r="M210"/>
  <c r="N210"/>
  <c r="E210"/>
  <c r="N194"/>
  <c r="M194"/>
  <c r="L194"/>
  <c r="K194"/>
  <c r="J194"/>
  <c r="I194"/>
  <c r="H194"/>
  <c r="G194"/>
  <c r="F194"/>
  <c r="E194"/>
  <c r="F206"/>
  <c r="G206"/>
  <c r="H206"/>
  <c r="I206"/>
  <c r="J206"/>
  <c r="K206"/>
  <c r="L206"/>
  <c r="M206"/>
  <c r="N206"/>
  <c r="E206"/>
  <c r="N191"/>
  <c r="M191"/>
  <c r="L191"/>
  <c r="K191"/>
  <c r="J191"/>
  <c r="I191"/>
  <c r="H191"/>
  <c r="G191"/>
  <c r="F191"/>
  <c r="E191"/>
  <c r="F188"/>
  <c r="G188"/>
  <c r="H188"/>
  <c r="I188"/>
  <c r="J188"/>
  <c r="K188"/>
  <c r="L188"/>
  <c r="M188"/>
  <c r="N188"/>
  <c r="E188"/>
  <c r="I222" l="1"/>
  <c r="E222"/>
  <c r="G222"/>
  <c r="K222"/>
  <c r="M222"/>
  <c r="L222"/>
  <c r="H222"/>
  <c r="N222"/>
  <c r="J222"/>
  <c r="F222"/>
  <c r="F180"/>
  <c r="G180"/>
  <c r="H180"/>
  <c r="I180"/>
  <c r="J180"/>
  <c r="K180"/>
  <c r="L180"/>
  <c r="E180"/>
  <c r="N173"/>
  <c r="J171" l="1"/>
  <c r="F153"/>
  <c r="G153"/>
  <c r="H153"/>
  <c r="I153"/>
  <c r="J153"/>
  <c r="K153"/>
  <c r="L153"/>
  <c r="M153"/>
  <c r="F157"/>
  <c r="G157"/>
  <c r="H157"/>
  <c r="I157"/>
  <c r="J157"/>
  <c r="K157"/>
  <c r="L157"/>
  <c r="M157"/>
  <c r="N157"/>
  <c r="E157"/>
  <c r="F160"/>
  <c r="G160"/>
  <c r="H160"/>
  <c r="I160"/>
  <c r="J160"/>
  <c r="K160"/>
  <c r="L160"/>
  <c r="M160"/>
  <c r="N160"/>
  <c r="E160"/>
  <c r="F163"/>
  <c r="G163"/>
  <c r="H163"/>
  <c r="I163"/>
  <c r="J163"/>
  <c r="K163"/>
  <c r="L163"/>
  <c r="M163"/>
  <c r="N163"/>
  <c r="E163"/>
  <c r="F166"/>
  <c r="G166"/>
  <c r="H166"/>
  <c r="I166"/>
  <c r="J166"/>
  <c r="K166"/>
  <c r="L166"/>
  <c r="M166"/>
  <c r="N166"/>
  <c r="F173"/>
  <c r="G173"/>
  <c r="H173"/>
  <c r="I173"/>
  <c r="J173"/>
  <c r="K173"/>
  <c r="L173"/>
  <c r="M173"/>
  <c r="F176"/>
  <c r="G176"/>
  <c r="H176"/>
  <c r="I176"/>
  <c r="J176"/>
  <c r="K176"/>
  <c r="L176"/>
  <c r="E166"/>
  <c r="E173"/>
  <c r="E176"/>
  <c r="F184"/>
  <c r="G184"/>
  <c r="H184"/>
  <c r="I184"/>
  <c r="J184"/>
  <c r="K184"/>
  <c r="L184"/>
  <c r="M184"/>
  <c r="N184"/>
  <c r="E184"/>
  <c r="E153"/>
  <c r="F144"/>
  <c r="G144"/>
  <c r="H144"/>
  <c r="I144"/>
  <c r="J144"/>
  <c r="K144"/>
  <c r="L144"/>
  <c r="M144"/>
  <c r="N144"/>
  <c r="E144"/>
  <c r="F141"/>
  <c r="G141"/>
  <c r="H141"/>
  <c r="I141"/>
  <c r="J141"/>
  <c r="K141"/>
  <c r="L141"/>
  <c r="M141"/>
  <c r="N141"/>
  <c r="E141"/>
  <c r="F136"/>
  <c r="G136"/>
  <c r="H136"/>
  <c r="I136"/>
  <c r="J136"/>
  <c r="K136"/>
  <c r="L136"/>
  <c r="M136"/>
  <c r="N136"/>
  <c r="E136"/>
  <c r="F133"/>
  <c r="G133"/>
  <c r="H133"/>
  <c r="I133"/>
  <c r="J133"/>
  <c r="K133"/>
  <c r="L133"/>
  <c r="M133"/>
  <c r="E133"/>
  <c r="F130"/>
  <c r="G130"/>
  <c r="H130"/>
  <c r="I130"/>
  <c r="J130"/>
  <c r="K130"/>
  <c r="L130"/>
  <c r="M130"/>
  <c r="N130"/>
  <c r="E130"/>
  <c r="F127"/>
  <c r="G127"/>
  <c r="I127"/>
  <c r="J127"/>
  <c r="K127"/>
  <c r="M127"/>
  <c r="N127"/>
  <c r="E127"/>
  <c r="F124"/>
  <c r="G124"/>
  <c r="H124"/>
  <c r="I124"/>
  <c r="J124"/>
  <c r="K124"/>
  <c r="L124"/>
  <c r="M124"/>
  <c r="N124"/>
  <c r="E124"/>
  <c r="N116"/>
  <c r="F116"/>
  <c r="G116"/>
  <c r="H116"/>
  <c r="I116"/>
  <c r="J116"/>
  <c r="K116"/>
  <c r="L116"/>
  <c r="M116"/>
  <c r="E116"/>
  <c r="F147"/>
  <c r="G147"/>
  <c r="H147"/>
  <c r="I147"/>
  <c r="J147"/>
  <c r="K147"/>
  <c r="L147"/>
  <c r="M147"/>
  <c r="N147"/>
  <c r="E147"/>
  <c r="F118"/>
  <c r="G118"/>
  <c r="H118"/>
  <c r="I118"/>
  <c r="J118"/>
  <c r="K118"/>
  <c r="L118"/>
  <c r="M118"/>
  <c r="N118"/>
  <c r="E118"/>
  <c r="F112"/>
  <c r="G112"/>
  <c r="H112"/>
  <c r="I112"/>
  <c r="J112"/>
  <c r="K112"/>
  <c r="L112"/>
  <c r="M112"/>
  <c r="N112"/>
  <c r="E112"/>
  <c r="F109"/>
  <c r="G109"/>
  <c r="H109"/>
  <c r="I109"/>
  <c r="J109"/>
  <c r="K109"/>
  <c r="L109"/>
  <c r="M109"/>
  <c r="N109"/>
  <c r="E109"/>
  <c r="F106"/>
  <c r="G106"/>
  <c r="H106"/>
  <c r="I106"/>
  <c r="J106"/>
  <c r="K106"/>
  <c r="L106"/>
  <c r="M106"/>
  <c r="N106"/>
  <c r="E106"/>
  <c r="F102"/>
  <c r="G102"/>
  <c r="H102"/>
  <c r="I102"/>
  <c r="J102"/>
  <c r="K102"/>
  <c r="L102"/>
  <c r="M102"/>
  <c r="N102"/>
  <c r="E102"/>
  <c r="F99"/>
  <c r="G99"/>
  <c r="H99"/>
  <c r="I99"/>
  <c r="J99"/>
  <c r="K99"/>
  <c r="L99"/>
  <c r="M99"/>
  <c r="N99"/>
  <c r="E99"/>
  <c r="F94"/>
  <c r="G94"/>
  <c r="H94"/>
  <c r="I94"/>
  <c r="J94"/>
  <c r="K94"/>
  <c r="L94"/>
  <c r="M94"/>
  <c r="N94"/>
  <c r="E94"/>
  <c r="J151" l="1"/>
  <c r="F151"/>
  <c r="M151"/>
  <c r="I151"/>
  <c r="E151"/>
  <c r="K151"/>
  <c r="G151"/>
  <c r="J169"/>
  <c r="N122"/>
  <c r="L122"/>
  <c r="J122"/>
  <c r="F122"/>
  <c r="H122"/>
  <c r="E186"/>
  <c r="K186"/>
  <c r="G186"/>
  <c r="F186"/>
  <c r="I186"/>
  <c r="E122"/>
  <c r="K122"/>
  <c r="G122"/>
  <c r="L186"/>
  <c r="H186"/>
  <c r="J186"/>
  <c r="M122"/>
  <c r="I122"/>
  <c r="F89" l="1"/>
  <c r="G89"/>
  <c r="H89"/>
  <c r="I89"/>
  <c r="J89"/>
  <c r="K89"/>
  <c r="L89"/>
  <c r="M89"/>
  <c r="F85"/>
  <c r="G85"/>
  <c r="H85"/>
  <c r="I85"/>
  <c r="J85"/>
  <c r="K85"/>
  <c r="L85"/>
  <c r="E89"/>
  <c r="E85"/>
  <c r="G81"/>
  <c r="G92" s="1"/>
  <c r="G259" s="1"/>
  <c r="H81"/>
  <c r="H92" s="1"/>
  <c r="I81"/>
  <c r="J81"/>
  <c r="J92" s="1"/>
  <c r="K81"/>
  <c r="K92" s="1"/>
  <c r="K259" s="1"/>
  <c r="L81"/>
  <c r="L92" s="1"/>
  <c r="M81"/>
  <c r="E81"/>
  <c r="M92" l="1"/>
  <c r="I92"/>
  <c r="I259" s="1"/>
  <c r="E92"/>
  <c r="E259" l="1"/>
  <c r="F74"/>
  <c r="G74"/>
  <c r="H74"/>
  <c r="I74"/>
  <c r="J74"/>
  <c r="K74"/>
  <c r="M74"/>
  <c r="N74"/>
  <c r="E74"/>
  <c r="F69" l="1"/>
  <c r="G69"/>
  <c r="H69"/>
  <c r="I69"/>
  <c r="J69"/>
  <c r="K69"/>
  <c r="L69"/>
  <c r="M69"/>
  <c r="N69"/>
  <c r="E69"/>
  <c r="M66"/>
  <c r="K66"/>
  <c r="I66"/>
  <c r="G66"/>
  <c r="E66"/>
  <c r="K63"/>
  <c r="L63"/>
  <c r="M63"/>
  <c r="I63"/>
  <c r="G63"/>
  <c r="E63"/>
  <c r="G60" l="1"/>
  <c r="H60"/>
  <c r="I60"/>
  <c r="J60"/>
  <c r="K60"/>
  <c r="L60"/>
  <c r="M60"/>
  <c r="E60"/>
  <c r="G57" l="1"/>
  <c r="H57"/>
  <c r="I57"/>
  <c r="J57"/>
  <c r="K57"/>
  <c r="L57"/>
  <c r="M57"/>
  <c r="E57"/>
  <c r="F53"/>
  <c r="G53"/>
  <c r="H53"/>
  <c r="I53"/>
  <c r="J53"/>
  <c r="K53"/>
  <c r="L53"/>
  <c r="M53"/>
  <c r="N53"/>
  <c r="E53"/>
  <c r="G50" l="1"/>
  <c r="H50"/>
  <c r="I50"/>
  <c r="J50"/>
  <c r="K50"/>
  <c r="L50"/>
  <c r="M50"/>
  <c r="E50"/>
  <c r="G47" l="1"/>
  <c r="H47"/>
  <c r="I47"/>
  <c r="J47"/>
  <c r="K47"/>
  <c r="L47"/>
  <c r="M47"/>
  <c r="E47"/>
  <c r="I44" l="1"/>
  <c r="J44"/>
  <c r="K44"/>
  <c r="L44"/>
  <c r="M44"/>
  <c r="G44"/>
  <c r="E44"/>
  <c r="G41" l="1"/>
  <c r="H41"/>
  <c r="I41"/>
  <c r="J41"/>
  <c r="K41"/>
  <c r="L41"/>
  <c r="M41"/>
  <c r="E41" l="1"/>
  <c r="G38"/>
  <c r="H38"/>
  <c r="I38"/>
  <c r="J38"/>
  <c r="K38"/>
  <c r="L38"/>
  <c r="M38"/>
  <c r="E38"/>
  <c r="G35" l="1"/>
  <c r="H35"/>
  <c r="I35"/>
  <c r="J35"/>
  <c r="K35"/>
  <c r="G32"/>
  <c r="H32"/>
  <c r="I32"/>
  <c r="J32"/>
  <c r="K32"/>
  <c r="L32"/>
  <c r="M32"/>
  <c r="E35"/>
  <c r="E32"/>
  <c r="G29"/>
  <c r="H29"/>
  <c r="I29"/>
  <c r="J29"/>
  <c r="K29"/>
  <c r="L29"/>
  <c r="M29"/>
  <c r="E29"/>
  <c r="G26" l="1"/>
  <c r="H26"/>
  <c r="I26"/>
  <c r="J26"/>
  <c r="K26"/>
  <c r="L26"/>
  <c r="M26"/>
  <c r="E26" l="1"/>
  <c r="G23"/>
  <c r="H23"/>
  <c r="I23"/>
  <c r="J23"/>
  <c r="K23"/>
  <c r="L23"/>
  <c r="M23"/>
  <c r="E23"/>
  <c r="G20"/>
  <c r="H20"/>
  <c r="I20"/>
  <c r="J20"/>
  <c r="K20"/>
  <c r="L20"/>
  <c r="M20"/>
  <c r="G17"/>
  <c r="H17"/>
  <c r="I17"/>
  <c r="J17"/>
  <c r="K17"/>
  <c r="L17"/>
  <c r="M17"/>
  <c r="E20"/>
  <c r="E17"/>
  <c r="G14"/>
  <c r="H14"/>
  <c r="I14"/>
  <c r="J14"/>
  <c r="K14"/>
  <c r="L14"/>
  <c r="M14"/>
  <c r="E14"/>
  <c r="G11"/>
  <c r="H11"/>
  <c r="I11"/>
  <c r="J11"/>
  <c r="K11"/>
  <c r="L11"/>
  <c r="E11"/>
  <c r="I453" l="1"/>
  <c r="K453"/>
  <c r="G453"/>
  <c r="E453"/>
  <c r="M78"/>
  <c r="I78"/>
  <c r="K78"/>
  <c r="G78"/>
  <c r="E78"/>
  <c r="O439"/>
  <c r="N41" l="1"/>
  <c r="F41"/>
  <c r="L77" l="1"/>
  <c r="L450" s="1"/>
  <c r="L74" l="1"/>
  <c r="N31" i="26" l="1"/>
  <c r="K31"/>
  <c r="S31"/>
  <c r="O29" i="12" l="1"/>
  <c r="N32" l="1"/>
  <c r="F32"/>
  <c r="S18" i="26" l="1"/>
  <c r="O89"/>
  <c r="I89"/>
  <c r="S88"/>
  <c r="F88"/>
  <c r="F86"/>
  <c r="P85"/>
  <c r="F85"/>
  <c r="F83"/>
  <c r="M81"/>
  <c r="F81"/>
  <c r="Q78"/>
  <c r="F78"/>
  <c r="P76"/>
  <c r="F76"/>
  <c r="J75"/>
  <c r="F75"/>
  <c r="S74"/>
  <c r="F74"/>
  <c r="E74"/>
  <c r="R89"/>
  <c r="E73"/>
  <c r="H72"/>
  <c r="E72" s="1"/>
  <c r="G72" s="1"/>
  <c r="F71"/>
  <c r="E69"/>
  <c r="F69"/>
  <c r="Q67"/>
  <c r="M67"/>
  <c r="F67"/>
  <c r="J66"/>
  <c r="F66"/>
  <c r="E65"/>
  <c r="F65"/>
  <c r="M64"/>
  <c r="F64"/>
  <c r="M63"/>
  <c r="F63"/>
  <c r="M62"/>
  <c r="F62"/>
  <c r="M61"/>
  <c r="F61"/>
  <c r="M60"/>
  <c r="F60"/>
  <c r="M59"/>
  <c r="F59"/>
  <c r="F56"/>
  <c r="F53"/>
  <c r="F51"/>
  <c r="F49"/>
  <c r="P48"/>
  <c r="F48"/>
  <c r="P47"/>
  <c r="F47"/>
  <c r="L89"/>
  <c r="M45"/>
  <c r="F45"/>
  <c r="F43"/>
  <c r="J42"/>
  <c r="F42"/>
  <c r="F41"/>
  <c r="M40"/>
  <c r="F40"/>
  <c r="S39"/>
  <c r="M39"/>
  <c r="F39"/>
  <c r="S38"/>
  <c r="F38"/>
  <c r="M36"/>
  <c r="F36"/>
  <c r="M35"/>
  <c r="F35"/>
  <c r="Q34"/>
  <c r="M34"/>
  <c r="F34"/>
  <c r="F31"/>
  <c r="E30"/>
  <c r="F30"/>
  <c r="S29"/>
  <c r="F29"/>
  <c r="E28"/>
  <c r="F28"/>
  <c r="S27"/>
  <c r="F27"/>
  <c r="E27"/>
  <c r="S26"/>
  <c r="F26"/>
  <c r="E26"/>
  <c r="S25"/>
  <c r="F25"/>
  <c r="S24"/>
  <c r="F24"/>
  <c r="E23"/>
  <c r="F23"/>
  <c r="S22"/>
  <c r="F22"/>
  <c r="F18"/>
  <c r="S17"/>
  <c r="F17"/>
  <c r="S16"/>
  <c r="F16"/>
  <c r="F15"/>
  <c r="F14"/>
  <c r="F13"/>
  <c r="F12"/>
  <c r="A12"/>
  <c r="A13" s="1"/>
  <c r="A14" s="1"/>
  <c r="A15" s="1"/>
  <c r="A16" s="1"/>
  <c r="A17" s="1"/>
  <c r="A18" s="1"/>
  <c r="A22" s="1"/>
  <c r="A24" s="1"/>
  <c r="F11"/>
  <c r="A25" l="1"/>
  <c r="A26" s="1"/>
  <c r="A27" s="1"/>
  <c r="A29" s="1"/>
  <c r="A30" s="1"/>
  <c r="G65"/>
  <c r="G30"/>
  <c r="G69"/>
  <c r="G74"/>
  <c r="E78"/>
  <c r="G78" s="1"/>
  <c r="E36"/>
  <c r="G36" s="1"/>
  <c r="G26"/>
  <c r="E25"/>
  <c r="G25" s="1"/>
  <c r="E51"/>
  <c r="G51" s="1"/>
  <c r="E86"/>
  <c r="E40"/>
  <c r="G40" s="1"/>
  <c r="E71"/>
  <c r="G71" s="1"/>
  <c r="E24"/>
  <c r="G24" s="1"/>
  <c r="G27"/>
  <c r="N89"/>
  <c r="E49"/>
  <c r="E62"/>
  <c r="G62" s="1"/>
  <c r="E53"/>
  <c r="E76"/>
  <c r="G76" s="1"/>
  <c r="E42"/>
  <c r="G42" s="1"/>
  <c r="E60"/>
  <c r="G60" s="1"/>
  <c r="E63"/>
  <c r="G63" s="1"/>
  <c r="M65"/>
  <c r="E29"/>
  <c r="G29" s="1"/>
  <c r="S30"/>
  <c r="E39"/>
  <c r="G39" s="1"/>
  <c r="E41"/>
  <c r="G41" s="1"/>
  <c r="E43"/>
  <c r="G43" s="1"/>
  <c r="E48"/>
  <c r="G48" s="1"/>
  <c r="E56"/>
  <c r="G56" s="1"/>
  <c r="E66"/>
  <c r="G66" s="1"/>
  <c r="S69"/>
  <c r="E75"/>
  <c r="G75" s="1"/>
  <c r="M76"/>
  <c r="M78"/>
  <c r="E31"/>
  <c r="G31" s="1"/>
  <c r="H89"/>
  <c r="E38"/>
  <c r="G38" s="1"/>
  <c r="F73"/>
  <c r="G73" s="1"/>
  <c r="E17"/>
  <c r="G17" s="1"/>
  <c r="E22"/>
  <c r="G22" s="1"/>
  <c r="E59"/>
  <c r="G59" s="1"/>
  <c r="E61"/>
  <c r="G61" s="1"/>
  <c r="S73"/>
  <c r="E81"/>
  <c r="G81" s="1"/>
  <c r="E85"/>
  <c r="G85" s="1"/>
  <c r="E16"/>
  <c r="G16" s="1"/>
  <c r="E18"/>
  <c r="G18" s="1"/>
  <c r="E34"/>
  <c r="G34" s="1"/>
  <c r="E35"/>
  <c r="G35" s="1"/>
  <c r="S40"/>
  <c r="E45"/>
  <c r="G45" s="1"/>
  <c r="F46"/>
  <c r="E47"/>
  <c r="G47" s="1"/>
  <c r="E64"/>
  <c r="G64" s="1"/>
  <c r="E67"/>
  <c r="G67" s="1"/>
  <c r="E83"/>
  <c r="E88"/>
  <c r="G88" s="1"/>
  <c r="L389" i="12"/>
  <c r="L386"/>
  <c r="L383"/>
  <c r="L380"/>
  <c r="L377"/>
  <c r="L374"/>
  <c r="L369"/>
  <c r="L363"/>
  <c r="L360"/>
  <c r="L357"/>
  <c r="L354"/>
  <c r="L351"/>
  <c r="L348"/>
  <c r="L345"/>
  <c r="L340"/>
  <c r="L337"/>
  <c r="L323"/>
  <c r="L319"/>
  <c r="L315"/>
  <c r="L312"/>
  <c r="L308"/>
  <c r="L305"/>
  <c r="L445" s="1"/>
  <c r="L302"/>
  <c r="L299"/>
  <c r="L296"/>
  <c r="L293"/>
  <c r="L290"/>
  <c r="L287"/>
  <c r="L284"/>
  <c r="L281"/>
  <c r="L278"/>
  <c r="L269"/>
  <c r="L66"/>
  <c r="L35"/>
  <c r="S15" i="26"/>
  <c r="S14"/>
  <c r="S13"/>
  <c r="S12"/>
  <c r="A31" l="1"/>
  <c r="A35" s="1"/>
  <c r="A36" s="1"/>
  <c r="A38" s="1"/>
  <c r="A39" s="1"/>
  <c r="A40" s="1"/>
  <c r="A41" s="1"/>
  <c r="A42" s="1"/>
  <c r="A43" s="1"/>
  <c r="L78" i="12"/>
  <c r="P89" i="26"/>
  <c r="E14"/>
  <c r="G14" s="1"/>
  <c r="E15"/>
  <c r="G15" s="1"/>
  <c r="E11"/>
  <c r="G11" s="1"/>
  <c r="E12"/>
  <c r="G12" s="1"/>
  <c r="E13"/>
  <c r="G13" s="1"/>
  <c r="S11"/>
  <c r="J89"/>
  <c r="F89"/>
  <c r="A45" l="1"/>
  <c r="A46" s="1"/>
  <c r="A47" s="1"/>
  <c r="A48" s="1"/>
  <c r="A49" s="1"/>
  <c r="A51" s="1"/>
  <c r="O426" i="12"/>
  <c r="A52" i="26" l="1"/>
  <c r="A53" s="1"/>
  <c r="O60" i="12"/>
  <c r="O78"/>
  <c r="A55" i="26" l="1"/>
  <c r="A56" s="1"/>
  <c r="L129" i="12"/>
  <c r="A57" i="26" l="1"/>
  <c r="A59" s="1"/>
  <c r="A60" s="1"/>
  <c r="A61" s="1"/>
  <c r="A62" s="1"/>
  <c r="A63" s="1"/>
  <c r="A64" s="1"/>
  <c r="A65" s="1"/>
  <c r="A66" s="1"/>
  <c r="A67" s="1"/>
  <c r="A69" s="1"/>
  <c r="A71" s="1"/>
  <c r="A72" s="1"/>
  <c r="L127" i="12"/>
  <c r="L151" s="1"/>
  <c r="A81" i="26" l="1"/>
  <c r="A83" s="1"/>
  <c r="L259" i="12"/>
  <c r="K89" i="26"/>
  <c r="M46"/>
  <c r="E46"/>
  <c r="A85" l="1"/>
  <c r="A86" s="1"/>
  <c r="A87" s="1"/>
  <c r="A88" s="1"/>
  <c r="G46"/>
  <c r="M89"/>
  <c r="O112" i="12" l="1"/>
  <c r="O122" s="1"/>
  <c r="O441"/>
  <c r="O252" l="1"/>
  <c r="O258" s="1"/>
  <c r="O443" l="1"/>
  <c r="O326"/>
  <c r="O127" l="1"/>
  <c r="O151" s="1"/>
  <c r="O259" s="1"/>
  <c r="L273" l="1"/>
  <c r="Q89" i="26" l="1"/>
  <c r="S89" l="1"/>
  <c r="E89"/>
  <c r="G89" l="1"/>
  <c r="N369" i="12"/>
  <c r="J369"/>
  <c r="H369"/>
  <c r="F369"/>
  <c r="O445" l="1"/>
  <c r="N319" l="1"/>
  <c r="H319"/>
  <c r="J319"/>
  <c r="F319"/>
  <c r="H273"/>
  <c r="J273"/>
  <c r="F273"/>
  <c r="N273"/>
  <c r="N38" l="1"/>
  <c r="F38"/>
  <c r="F432" l="1"/>
  <c r="N290"/>
  <c r="J290"/>
  <c r="H290"/>
  <c r="F290"/>
  <c r="F450" l="1"/>
  <c r="F431" l="1"/>
  <c r="F430" l="1"/>
  <c r="F443" s="1"/>
  <c r="N308"/>
  <c r="H312"/>
  <c r="J312"/>
  <c r="N312"/>
  <c r="F312"/>
  <c r="N407" l="1"/>
  <c r="F407"/>
  <c r="J278" l="1"/>
  <c r="H278"/>
  <c r="F278"/>
  <c r="N323" l="1"/>
  <c r="J323"/>
  <c r="H323"/>
  <c r="F323"/>
  <c r="N23" l="1"/>
  <c r="F23"/>
  <c r="L368" l="1"/>
  <c r="L366" l="1"/>
  <c r="D449"/>
  <c r="N426"/>
  <c r="N441"/>
  <c r="N439"/>
  <c r="L372" l="1"/>
  <c r="N436" l="1"/>
  <c r="N433"/>
  <c r="N430"/>
  <c r="N421"/>
  <c r="F421"/>
  <c r="N418"/>
  <c r="F418"/>
  <c r="N415"/>
  <c r="F415"/>
  <c r="F412"/>
  <c r="N404"/>
  <c r="F404"/>
  <c r="N401"/>
  <c r="F401"/>
  <c r="N398"/>
  <c r="F398"/>
  <c r="N389"/>
  <c r="J389"/>
  <c r="H389"/>
  <c r="F389"/>
  <c r="N386"/>
  <c r="J386"/>
  <c r="H386"/>
  <c r="F386"/>
  <c r="N383"/>
  <c r="J383"/>
  <c r="H383"/>
  <c r="F383"/>
  <c r="N380"/>
  <c r="J380"/>
  <c r="H380"/>
  <c r="F380"/>
  <c r="N377"/>
  <c r="J377"/>
  <c r="H377"/>
  <c r="F377"/>
  <c r="H375"/>
  <c r="N374"/>
  <c r="J374"/>
  <c r="F374"/>
  <c r="N366"/>
  <c r="J366"/>
  <c r="H366"/>
  <c r="F366"/>
  <c r="N363"/>
  <c r="J363"/>
  <c r="H363"/>
  <c r="F363"/>
  <c r="N360"/>
  <c r="J360"/>
  <c r="H360"/>
  <c r="F360"/>
  <c r="N357"/>
  <c r="J357"/>
  <c r="H357"/>
  <c r="F357"/>
  <c r="N354"/>
  <c r="N372" s="1"/>
  <c r="J354"/>
  <c r="J372" s="1"/>
  <c r="H354"/>
  <c r="H372" s="1"/>
  <c r="F354"/>
  <c r="F372" s="1"/>
  <c r="N351"/>
  <c r="J351"/>
  <c r="H351"/>
  <c r="F351"/>
  <c r="N348"/>
  <c r="J348"/>
  <c r="H348"/>
  <c r="F348"/>
  <c r="N345"/>
  <c r="J345"/>
  <c r="H345"/>
  <c r="F345"/>
  <c r="N340"/>
  <c r="J340"/>
  <c r="H340"/>
  <c r="F340"/>
  <c r="N337"/>
  <c r="J337"/>
  <c r="H337"/>
  <c r="H343" s="1"/>
  <c r="F337"/>
  <c r="N331"/>
  <c r="N328"/>
  <c r="N315"/>
  <c r="J315"/>
  <c r="H315"/>
  <c r="F315"/>
  <c r="J308"/>
  <c r="H308"/>
  <c r="F308"/>
  <c r="N305"/>
  <c r="J305"/>
  <c r="J445" s="1"/>
  <c r="H305"/>
  <c r="F305"/>
  <c r="N302"/>
  <c r="J302"/>
  <c r="H302"/>
  <c r="F302"/>
  <c r="N299"/>
  <c r="J299"/>
  <c r="H299"/>
  <c r="F299"/>
  <c r="N296"/>
  <c r="J296"/>
  <c r="H296"/>
  <c r="F296"/>
  <c r="N293"/>
  <c r="J293"/>
  <c r="H293"/>
  <c r="F293"/>
  <c r="N287"/>
  <c r="J287"/>
  <c r="H287"/>
  <c r="F287"/>
  <c r="N284"/>
  <c r="J284"/>
  <c r="H284"/>
  <c r="F284"/>
  <c r="N281"/>
  <c r="N278" s="1"/>
  <c r="J281"/>
  <c r="H281"/>
  <c r="F281"/>
  <c r="N269"/>
  <c r="J269"/>
  <c r="H269"/>
  <c r="F269"/>
  <c r="N153"/>
  <c r="N186" s="1"/>
  <c r="N133"/>
  <c r="N151" s="1"/>
  <c r="J259"/>
  <c r="H129"/>
  <c r="N89"/>
  <c r="N81"/>
  <c r="F81"/>
  <c r="N66"/>
  <c r="J66"/>
  <c r="H66"/>
  <c r="F66"/>
  <c r="A66"/>
  <c r="A69" s="1"/>
  <c r="N63"/>
  <c r="J63"/>
  <c r="H63"/>
  <c r="F63"/>
  <c r="N60"/>
  <c r="F60"/>
  <c r="N57"/>
  <c r="F57"/>
  <c r="N50"/>
  <c r="F50"/>
  <c r="N47"/>
  <c r="F47"/>
  <c r="N44"/>
  <c r="H44"/>
  <c r="F44"/>
  <c r="F35"/>
  <c r="N29"/>
  <c r="F29"/>
  <c r="N26"/>
  <c r="F26"/>
  <c r="N20"/>
  <c r="F20"/>
  <c r="N17"/>
  <c r="F17"/>
  <c r="N14"/>
  <c r="F14"/>
  <c r="A14"/>
  <c r="A17" s="1"/>
  <c r="A20" s="1"/>
  <c r="A23" s="1"/>
  <c r="A26" s="1"/>
  <c r="F11"/>
  <c r="N445" l="1"/>
  <c r="N334"/>
  <c r="N410"/>
  <c r="F424"/>
  <c r="F410"/>
  <c r="N424"/>
  <c r="N443"/>
  <c r="J78"/>
  <c r="N92"/>
  <c r="H78"/>
  <c r="F92"/>
  <c r="H127"/>
  <c r="H151" s="1"/>
  <c r="F343"/>
  <c r="F78"/>
  <c r="N78"/>
  <c r="F326"/>
  <c r="H374"/>
  <c r="H392" s="1"/>
  <c r="N326"/>
  <c r="F392"/>
  <c r="H326"/>
  <c r="J392"/>
  <c r="N343"/>
  <c r="J326"/>
  <c r="L392"/>
  <c r="L326"/>
  <c r="J343"/>
  <c r="N392"/>
  <c r="L343"/>
  <c r="L452"/>
  <c r="A29"/>
  <c r="A35" s="1"/>
  <c r="A74"/>
  <c r="A81" s="1"/>
  <c r="A85" s="1"/>
  <c r="A89" s="1"/>
  <c r="A94" s="1"/>
  <c r="A99" s="1"/>
  <c r="A102" s="1"/>
  <c r="A106" s="1"/>
  <c r="A109" s="1"/>
  <c r="A112" s="1"/>
  <c r="A124" s="1"/>
  <c r="A127" s="1"/>
  <c r="D450"/>
  <c r="D460" s="1"/>
  <c r="F452"/>
  <c r="D447"/>
  <c r="H452"/>
  <c r="J452"/>
  <c r="N452"/>
  <c r="A130" l="1"/>
  <c r="H453"/>
  <c r="F393"/>
  <c r="F259"/>
  <c r="N259"/>
  <c r="H393"/>
  <c r="J393"/>
  <c r="L393"/>
  <c r="N393"/>
  <c r="A38"/>
  <c r="L455"/>
  <c r="J455"/>
  <c r="F453"/>
  <c r="F455"/>
  <c r="L453"/>
  <c r="J453"/>
  <c r="D448"/>
  <c r="D459" s="1"/>
  <c r="A133" l="1"/>
  <c r="A136" s="1"/>
  <c r="A141" s="1"/>
  <c r="A153" s="1"/>
  <c r="A157" s="1"/>
  <c r="A169" s="1"/>
  <c r="A173" s="1"/>
  <c r="H259"/>
  <c r="A41"/>
  <c r="A44" s="1"/>
  <c r="A47" s="1"/>
  <c r="A50" s="1"/>
  <c r="A53" s="1"/>
  <c r="A57" s="1"/>
  <c r="N455"/>
  <c r="D452"/>
  <c r="H455"/>
  <c r="D445"/>
  <c r="D458" s="1"/>
  <c r="N453"/>
  <c r="D455" l="1"/>
  <c r="D453"/>
  <c r="A176" l="1"/>
  <c r="A180" s="1"/>
  <c r="A184" s="1"/>
  <c r="A188" l="1"/>
  <c r="A191" s="1"/>
  <c r="A194" s="1"/>
  <c r="A197" s="1"/>
  <c r="A199" s="1"/>
  <c r="A201" s="1"/>
  <c r="A206" s="1"/>
  <c r="A210" s="1"/>
  <c r="A213" s="1"/>
  <c r="A217" s="1"/>
  <c r="A220" s="1"/>
  <c r="A224" l="1"/>
  <c r="A226" s="1"/>
  <c r="A229" s="1"/>
  <c r="A233" s="1"/>
  <c r="A236" s="1"/>
  <c r="A240" s="1"/>
  <c r="A243" s="1"/>
  <c r="A246" s="1"/>
  <c r="A255" s="1"/>
  <c r="A261" s="1"/>
  <c r="A264" s="1"/>
  <c r="A269" s="1"/>
  <c r="A273" s="1"/>
  <c r="A278" s="1"/>
  <c r="A281" s="1"/>
  <c r="A293" s="1"/>
  <c r="A308" s="1"/>
  <c r="A312" s="1"/>
  <c r="A315" s="1"/>
  <c r="A319" s="1"/>
  <c r="A331" s="1"/>
  <c r="A337" l="1"/>
  <c r="A340" s="1"/>
  <c r="A345" s="1"/>
  <c r="A348" s="1"/>
  <c r="A351" s="1"/>
  <c r="A354" s="1"/>
  <c r="A357" s="1"/>
  <c r="A360" s="1"/>
  <c r="A363" s="1"/>
  <c r="A369" l="1"/>
  <c r="A374" s="1"/>
  <c r="A380" s="1"/>
  <c r="A383" s="1"/>
  <c r="A386" s="1"/>
  <c r="A395" s="1"/>
  <c r="A398" s="1"/>
  <c r="M445"/>
  <c r="M453" s="1"/>
  <c r="M186"/>
  <c r="M259" s="1"/>
  <c r="A404" l="1"/>
  <c r="A407" s="1"/>
  <c r="A426" s="1"/>
  <c r="A430" s="1"/>
  <c r="A433" s="1"/>
  <c r="A436" s="1"/>
  <c r="A439" s="1"/>
  <c r="A441" s="1"/>
</calcChain>
</file>

<file path=xl/sharedStrings.xml><?xml version="1.0" encoding="utf-8"?>
<sst xmlns="http://schemas.openxmlformats.org/spreadsheetml/2006/main" count="1211" uniqueCount="534">
  <si>
    <t xml:space="preserve">План мероприятий  </t>
  </si>
  <si>
    <t xml:space="preserve">по реализации комплексной инвестиционной программы социально-экономического развития </t>
  </si>
  <si>
    <t>Мероприятия программы</t>
  </si>
  <si>
    <t>Исполнитель и соисполнитель</t>
  </si>
  <si>
    <t>Всего, в т.ч.:</t>
  </si>
  <si>
    <t>внебюджет</t>
  </si>
  <si>
    <t>Увеличение загрузки существующих мощностей</t>
  </si>
  <si>
    <t>ООО "Нефтекамский машиностроительный завод"</t>
  </si>
  <si>
    <t>ООО "Нефтекамский  завод трубопроводного оборудования"</t>
  </si>
  <si>
    <t>Модернизация производства</t>
  </si>
  <si>
    <t>Поддержка малоимущих семей и семей, находящимся в сложной жизненной ситуации</t>
  </si>
  <si>
    <t>Всего, в т.ч.</t>
  </si>
  <si>
    <t>бюджет ГО</t>
  </si>
  <si>
    <t>Повышение квалификации медицинских работников и создание системы мотивации их к качественному труду</t>
  </si>
  <si>
    <t>бюджет РБ</t>
  </si>
  <si>
    <t>Обеспечение развития информатизации системы здравоохранения, включая внедрение электронного документооборота: приобретение компьютерной техники (около 100 компьютеров) и лицензионных компьютерных программам, в т. ч. внедрение медицинского приложения «Социальная карта Башкортостан»</t>
  </si>
  <si>
    <t>Реализация приоритетного национального проекта «Здоровье» и других нормативных документов, направленных на развитие здравоохранения и улучшения состояния здоровья населения</t>
  </si>
  <si>
    <t>бюджет РФ</t>
  </si>
  <si>
    <t>Открытие центров в рамках Федеральной программы "Модернизация здравоохранения" (перинатального, онкологического, травматологического и первичного сосудистого центров)</t>
  </si>
  <si>
    <t>Реализация региональной программы модернизации здравоохранения</t>
  </si>
  <si>
    <t>Приобретение технических средств обучения</t>
  </si>
  <si>
    <t>Строительство детских садов</t>
  </si>
  <si>
    <t>Создание условий для ежегодной работы оздоровительного лагеря «Бригантина»</t>
  </si>
  <si>
    <t>Капитальный и текущий ремонт учреждений образования</t>
  </si>
  <si>
    <t>Оснащение лицензионными компьютерными программами</t>
  </si>
  <si>
    <t>бюджет ГО и др. источники</t>
  </si>
  <si>
    <t>Открытие библиотеки для читателей с ограниченными возможностями</t>
  </si>
  <si>
    <t>Строительство медресе возле мечети «Иман нуры»</t>
  </si>
  <si>
    <t>Администрация ГО, Комитет по физкультуре, спорту и туризму</t>
  </si>
  <si>
    <t>Строительство теннисного корта, ул.Кувыкина,11</t>
  </si>
  <si>
    <t>Установка детской игровой площадки  в городском  парке культуры и отдыха</t>
  </si>
  <si>
    <t>Капитальный ремонт спортивных объектов</t>
  </si>
  <si>
    <t>Строительство физкультурно-оздоровительного комплекса в г.Нефтекамске</t>
  </si>
  <si>
    <t>Администрация ГО, ГУ ЦЗН г. Нефтекамск</t>
  </si>
  <si>
    <t>Организация временного трудоустройства безработных граждан, испытывающих трудности в поиске работы</t>
  </si>
  <si>
    <t>Оказание временного трудоустройства несовершеннолетних граждан в возрасте от 14 до 18 лет в свободное от учебы время</t>
  </si>
  <si>
    <t>Организация временного трудоустройства безработных граждан в возрасте от 18 до 20 лет из числа выпускников учреждений начального и среднего  профессионального образования, ищущих работу впервые</t>
  </si>
  <si>
    <t>Организация общественных работ</t>
  </si>
  <si>
    <t>Профессиональное обучение безработных граждан</t>
  </si>
  <si>
    <t>Организация содействия самозанятости безработных граждан</t>
  </si>
  <si>
    <t>Организация ярмарок вакансий и учебных рабочих мест</t>
  </si>
  <si>
    <t>Организация стажировки в целях приобретения опыта работы выпускников образовательных учреждений</t>
  </si>
  <si>
    <t>Строительство многоквартирного жилья, индивидуальное жилищное строительство</t>
  </si>
  <si>
    <t>Строительные организации, население </t>
  </si>
  <si>
    <t>Перевод на независимую схему ЦТП-5, ЦТП-БГ</t>
  </si>
  <si>
    <t>Перевод на независимую схему ЦТП-13</t>
  </si>
  <si>
    <t>Министерство жилищно-коммунального хозяйства РБ, ОАО "Башкирэнерго"</t>
  </si>
  <si>
    <t>Министерство жилищно-коммунального хозяйства РБ</t>
  </si>
  <si>
    <t>Министерство природопользования и экологии РБ</t>
  </si>
  <si>
    <t>Строительство комплекса сортировки твердых бытовых отходов производительностью 50000 тонн в год в г.Нефтекамске</t>
  </si>
  <si>
    <t>Развитие производства автокомпонентов</t>
  </si>
  <si>
    <t>ООО "Автопласт"</t>
  </si>
  <si>
    <t>Развитие торговой инфраструктуры</t>
  </si>
  <si>
    <t>Потенциальные инвесторы</t>
  </si>
  <si>
    <t>Развитие инфраструктуры бытового обслуживания населения</t>
  </si>
  <si>
    <t>Предприятия и индивидуальные предприниматели, оказывающие бытовые услуги</t>
  </si>
  <si>
    <t>Итого:</t>
  </si>
  <si>
    <t>собственных и заемных средств организаций</t>
  </si>
  <si>
    <t>бюджетные средства РФ</t>
  </si>
  <si>
    <t>РБ</t>
  </si>
  <si>
    <t>проверка</t>
  </si>
  <si>
    <t>бюджетные</t>
  </si>
  <si>
    <t>ОАО "Нефтекамская кожгалантерейная фабрика"</t>
  </si>
  <si>
    <t>Реконструкция биологических очистных сооружений с.Амзя ГО г.Нефтекамск</t>
  </si>
  <si>
    <t>Администрация ГО г.Нефтекамск</t>
  </si>
  <si>
    <t>Содействие трудоустройству незанятых инвалидов, родителей, воспитывающих детей-инвалидов, многодетных родителей</t>
  </si>
  <si>
    <t>ГБУЗ ЦГБ г.Нефтекамск</t>
  </si>
  <si>
    <t>Объем финансирования программных мероприятий, млн.руб.</t>
  </si>
  <si>
    <t>Источники финансиро вания</t>
  </si>
  <si>
    <t>Цель проекта</t>
  </si>
  <si>
    <t>Подпрограмма "Обеспечение жильем молодых семей" федеральной целевой программы "Жилище" на 2011-2015гг.</t>
  </si>
  <si>
    <t>Республиканская программа государственной поддержки молодых семей, нуждающихся в улучшении жилищных условий, на 2011-2015гг.</t>
  </si>
  <si>
    <t>Модернизация системы коммерческого учета электрической энергии</t>
  </si>
  <si>
    <t>МУП НМПЭС</t>
  </si>
  <si>
    <t>Поиск и оценка подземных вод</t>
  </si>
  <si>
    <t>Проектирование и строительство водозаборных сооружений на новом источнике водоснабжения и магистральных водоводов от водозабора до насосной станции III водоподъема г.Нефтекамск</t>
  </si>
  <si>
    <t>Реконструкция объектов системы водоснабжения ГО г.Нефтекамск</t>
  </si>
  <si>
    <t>Строительство сетей канализации мкр. "Восточный-2"</t>
  </si>
  <si>
    <t>Строительство сетей водоснабжения мкр. "Восточный-4"</t>
  </si>
  <si>
    <t>Строительство сетей водоснабжения с.Ташкиново</t>
  </si>
  <si>
    <t xml:space="preserve">Реконструкция существующих очистных сооружений канализации г.Нефтекамска </t>
  </si>
  <si>
    <t>Строительство сетей водоснабжения с.Михайловка</t>
  </si>
  <si>
    <t>Государственный комитет РБ по строительству и архитектуре</t>
  </si>
  <si>
    <t>ООО "НКМЗ-Групп"</t>
  </si>
  <si>
    <t>Инвестиции в основной капитал (приобретение высокотехнологичного оборудования)</t>
  </si>
  <si>
    <t>ООО "Нефтекамский машиностроительный завод специальной техники"</t>
  </si>
  <si>
    <t>Повышение медицинской и экономической эффективности деятельности отделений здравоохранения на всех этапах оказания качественной и доступной медицинской помощи населению.</t>
  </si>
  <si>
    <t>Для осуществления персонифицированного учета оказанных услуг.</t>
  </si>
  <si>
    <t>Повышение качества и доступности медицинского обслуживания.</t>
  </si>
  <si>
    <t>Сохранение здоровья; пропаганда здорового образа жизни; мотивирование граждан к личной ответственности за свое здоровье и здоровье своих детей; разаработка индивидуальных подходов по формированию здорового образа жизни.</t>
  </si>
  <si>
    <t>Доведение качества очистки сточных вод с.Амзя до нормативов предельно допустимого сброса вредных веществ.</t>
  </si>
  <si>
    <t>Строительство 2-й очереди группы жилых домов в м-не №13 г.Нефтекамск с наружными сетями теплоснабжения, водоснабжения, водоотведения, газоснабжения, электроснабжения и трансформаторной подстанцией</t>
  </si>
  <si>
    <t>Проектирование и строительство дома культуры в с.Ташкиново</t>
  </si>
  <si>
    <t>Местная религиозная организация «Махалля» № 30 г.Нефтекамска</t>
  </si>
  <si>
    <t xml:space="preserve">Инвестор индивидуальный предприниматель Зарифьянов Р.Р.
</t>
  </si>
  <si>
    <t xml:space="preserve">Инвестор                                                 Мавлиев Р.Н. 
</t>
  </si>
  <si>
    <t>Реконструкция водоочистных сооружений г.Нефтекамск (ПИР)</t>
  </si>
  <si>
    <t>разница</t>
  </si>
  <si>
    <t>Оснащение новыми производственными мощностями, улучшение качества производимой продукции, повышение производительности труда.</t>
  </si>
  <si>
    <t>Газоснабжение микрорайона «Восточный-4» г.Нефтекамск РБ</t>
  </si>
  <si>
    <t>Газоснабжение микрорайона «Восточный-1» г.Нефтекамск РБ</t>
  </si>
  <si>
    <t>Строительство сетей электроснабжения в микрорайоне Крым-Сараево г.Нефтекамск</t>
  </si>
  <si>
    <t>Исполнитель</t>
  </si>
  <si>
    <t>Социально-экономический эффект от реализации программных мероприятий</t>
  </si>
  <si>
    <t>Всего</t>
  </si>
  <si>
    <t>Бюджет РФ</t>
  </si>
  <si>
    <t>Бюджет РБ</t>
  </si>
  <si>
    <t>Местный бюджет</t>
  </si>
  <si>
    <t>План</t>
  </si>
  <si>
    <t>Факт</t>
  </si>
  <si>
    <t>Выполнение, %</t>
  </si>
  <si>
    <t>№ п/п</t>
  </si>
  <si>
    <t>Стадия реализации (выполнено/ реализуется/ приостановлено/ исключено)</t>
  </si>
  <si>
    <t>в том числе:</t>
  </si>
  <si>
    <t xml:space="preserve">Выполнение плана мероприятий Комплексной программы социально-экономического развития </t>
  </si>
  <si>
    <t>реализуется</t>
  </si>
  <si>
    <t>Строительные организации, население</t>
  </si>
  <si>
    <t>Администрация ГО, МКУ ОО</t>
  </si>
  <si>
    <t>ГО</t>
  </si>
  <si>
    <t xml:space="preserve">бюджет РБ </t>
  </si>
  <si>
    <t>Модернизация производства (покупка оборудования)</t>
  </si>
  <si>
    <t>"Нефтекамский гормолзавод" филиал ЗАО "Аллат"</t>
  </si>
  <si>
    <t>Увеличение холодопроизводительности ледяной воды. Исключение из реестра опасных производственных объектов.</t>
  </si>
  <si>
    <t>Повышение качества продукции, увеличение объемов производства.</t>
  </si>
  <si>
    <t>Модернизация производства, замена изношенного оборудования</t>
  </si>
  <si>
    <t>Строительство распределительных газовых сетей в с.Ташкиново ГО г.Нефтекамск РБ</t>
  </si>
  <si>
    <t>Газоснабжение микрорайона Крым-Сараево ГО г.Нефтекамск РБ</t>
  </si>
  <si>
    <t>Строительство распределительных газовых сетей в с.Амзя ГО г.Нефтекамск РБ</t>
  </si>
  <si>
    <t>Повышение мощности и надежности очистных сооружений, качества питьевой воды.</t>
  </si>
  <si>
    <t>Проектирование резервуаров и насосной станции со станцией обеззараживания с.Амзя ГО г.Нефтекамск РБ</t>
  </si>
  <si>
    <t>Полный контроль работы объектов водоснабжения в режиме реального времени и быстрого реагирования на изменения режимов подачи вода, дистанционного и автоматического управления процессами водоснабжения</t>
  </si>
  <si>
    <t>Увеличение объемов отгрузки, расширение ассортимента выпускаемой продукции, создание дополнительных рабочих мест.</t>
  </si>
  <si>
    <t>Министерство промышленности и инновационной политики РБ, Администрация ГО г.Нефтекамск, управляющая компания "Автопласт"</t>
  </si>
  <si>
    <t>Организация производства по выпуску стеклопакетов, ПВХ и алюминиевых окон</t>
  </si>
  <si>
    <t>Организация нового производства окон и дверей мощностью до 400 кв.м продукции в смену. Ведутся строительно-монтажные работы.</t>
  </si>
  <si>
    <t>Разработка и производство отечественных магистральных насосных агрегатов нового класса для транспорта нефти (импортозамещающие технологии)</t>
  </si>
  <si>
    <t>Организация высокотехнологичного производства магистральных насосных агрегатов нового класса.</t>
  </si>
  <si>
    <t>Улучшение и сохранение качества выпускаемой продукции, улучшение условий труда работников, расширение рынка сбыта готовой продукции.</t>
  </si>
  <si>
    <t>Модернизация объектов электроснабжения</t>
  </si>
  <si>
    <t>Создание благоприятных условий проживания горожан.</t>
  </si>
  <si>
    <t>Развитие инженерной инфраструктуры, повышение инвестиционной привлекательности территории.</t>
  </si>
  <si>
    <t>ООО "Нефтекамск-Строй"</t>
  </si>
  <si>
    <t>Организация нового производства "Нефтекамский завод железобетонных изделий"</t>
  </si>
  <si>
    <r>
      <t xml:space="preserve">Приобретение медицинского оборудования </t>
    </r>
    <r>
      <rPr>
        <i/>
        <sz val="12"/>
        <rFont val="Times New Roman"/>
        <family val="1"/>
        <charset val="204"/>
      </rPr>
      <t>(рентгенологическое, лабораторное, наркозно-дыхательное, эндоскопическое, вычислительная техника, диагностическое, стерилизационное, вспомогательное оборудование, автомобили скорой медпомощи)</t>
    </r>
  </si>
  <si>
    <t>Снижение затрат на производство и распределение теплоэнергии, сжатого воздуха, повышение эффективности использования ТЭР в процессе выпуска продукции; улучшение условий труда.</t>
  </si>
  <si>
    <t xml:space="preserve">Строительство сетей водоснабжения в районе д.Крым-Сараево </t>
  </si>
  <si>
    <t>Строительство газопровода до д.Чишма, г.Нефтекамск РБ</t>
  </si>
  <si>
    <t>Газоснабжение микрорайона «Восточный-5» г.Нефтекамск РБ</t>
  </si>
  <si>
    <t xml:space="preserve">Строительство распределительных газовых сетей в микрорайоне Михайловка  г.Нефтекамск РБ </t>
  </si>
  <si>
    <t xml:space="preserve">Электроснабжение микрорайона Михайловка г.Нефтекамск РБ установка 2- КТП с тр-ми по 400 кВА; ВЛ-6кВ-0,8 км, ВЛ- 0,4 кВ-3,8 км, КЛ-0,4 кВ-0,4 км </t>
  </si>
  <si>
    <t>ГКУ Управление капитального строительства РБ, Администрация ГО, Комитет по физкультуре, спорту и туризму</t>
  </si>
  <si>
    <t>Строительство блочной газовой котельной в северной части с.Амзя на 6,98 МВт</t>
  </si>
  <si>
    <t>ПИР нового мкр. Крым-Сараево, примыкающего с восточной стороны к д.Крым-Сараево, находящегося на территории Краснокамского района РБ возле д.Кутлинка</t>
  </si>
  <si>
    <t>ПИР нового квартала, примыкающего к юго-востоку с.Амзя и находящегося на территории сельского поселения Кармановский сельсовет Янаульского района РБ</t>
  </si>
  <si>
    <t>ПСД на инженерные коммуникации нового микрорайона между мкр.Крым-Сараево и д.Кутлинка Краснокамского района РБ</t>
  </si>
  <si>
    <t>ПСД на инженерные коммуникации нового квартала, примыкающего к юго-востоку с.Амзя и находящегося на территории сельского поселения Кармановский сельсовет Янаульского района РБ</t>
  </si>
  <si>
    <t>Создание нового микрорайона площадью - 219 га, 1426 участков, протяженность улиц  - 35 км, магистраль - 3 км.</t>
  </si>
  <si>
    <t>Администрация ГО, ГКУ ЦЗН г.Нефтекамск</t>
  </si>
  <si>
    <t>Реконструкция здания МОБУ ДОД "Детская школа искусств в с.Амзя"</t>
  </si>
  <si>
    <t>Республиканская программа "Развитие автомобильных дорог" - капитальный ремонт дороги по пр.Комсомольский (от ул.Карла Маркса до телевышки)</t>
  </si>
  <si>
    <t xml:space="preserve">Республиканская программа благоустройства придомовых территорий </t>
  </si>
  <si>
    <t xml:space="preserve">Адресная программа РБ по замене и модернизации лифтов, отработавших нормативный срок </t>
  </si>
  <si>
    <t>Промышленное производство</t>
  </si>
  <si>
    <t>Раздел "Обрабатывающие производства"</t>
  </si>
  <si>
    <t>Объем финансирования программных мероприятий по годам, млн.руб.</t>
  </si>
  <si>
    <t>Социальная защита</t>
  </si>
  <si>
    <t>Здравоохранение</t>
  </si>
  <si>
    <t>Раздел "Социальная сфера"</t>
  </si>
  <si>
    <t>Образование</t>
  </si>
  <si>
    <t>Культура</t>
  </si>
  <si>
    <t>Спорт</t>
  </si>
  <si>
    <t>Содействие занятости населения</t>
  </si>
  <si>
    <t>Администрация ГО г.Нефтекамск, предприятия ЖКХ и строительства</t>
  </si>
  <si>
    <t>Строительство инженерных сетей теплоснабжения</t>
  </si>
  <si>
    <t>Строительство инженерных сетей в новых микрорайонах и микрорайонах индивидуальной застройки</t>
  </si>
  <si>
    <t>Электроснабжение</t>
  </si>
  <si>
    <t>Газоснабжение</t>
  </si>
  <si>
    <t>Водоснабжение и водоотведение</t>
  </si>
  <si>
    <t>Раздел "Строительство жилья"</t>
  </si>
  <si>
    <t>Раздел "Жилищно-коммунальное хозяйство"</t>
  </si>
  <si>
    <t>Раздел "Экологическая безопасность"</t>
  </si>
  <si>
    <t>Раздел "Освоение новых территорий"</t>
  </si>
  <si>
    <t>Раздел "Малое предпринимательство"</t>
  </si>
  <si>
    <t>Решение задач по укреплению материально-технической базы отделений здравоохранения, эффективному использованию ресурсов, оснащению медицинской техникой и автомобилями скорой медицинской помощи</t>
  </si>
  <si>
    <t>Участие в целевой программе Реализация республиканской адресной программы по переселению граждан из аварийного жилищного фонда с учетом необходимости развития малоэтажного жилищного строительства</t>
  </si>
  <si>
    <t>Выполнение капитального ремонта жилфонда</t>
  </si>
  <si>
    <t>Создание комфортных условий проживания горожан.</t>
  </si>
  <si>
    <t>Разработка и изготовление полуприцепа-цистерны НЕФАЗ-96ХХ для перевозки битума с корпусом цистерны круглого сечения, термоизолированной вместимостью 28м3; разработка и изготовление автоцистерны на шасси КАМАЗ-65225 вместимостью 15м3; использование новых технологий подготовки поверхности, окраски, установки точной плазменной резки с применением ЧПУ на заготовительном производстве, автоматической сварки боковых и кольцевых швов корпуса цистерн; сохранение рабочих мест; увеличение объемов продаж.</t>
  </si>
  <si>
    <t>Разработка и производство отечественных магистральных насосных агрегатов нового класса для транспортировки нефти (импортозамещающие технологии)</t>
  </si>
  <si>
    <t>Реализация приоритетного национального проекта «Здоровье» и других нормативных документов, направленных на развитие здравоохранения и улучшение состояния здоровья населения</t>
  </si>
  <si>
    <t xml:space="preserve">Создание благоприятных условий проживания горожан. </t>
  </si>
  <si>
    <t>Улучшение условий проживания граждан, привлечение дополнительных федеральных и республиканских инвестиций, обеспечение ежегодной занятости 1,5 тыс. чел.</t>
  </si>
  <si>
    <t>Улучшение условий проживания граждан, привлечение дополнительных федеральных и республиканских инвестиций.</t>
  </si>
  <si>
    <t xml:space="preserve">Подключение к централизованным системам водоснабжения территории индивидуальной застройки. </t>
  </si>
  <si>
    <t>Увеличение пропускной способности очистных сооружений до 43,35 тыс.м3/год.</t>
  </si>
  <si>
    <t xml:space="preserve">Создание нового микрорайона площадью 219 га, 1426 участков, социальные объекты на площади 5 га, протяженность улиц - 35 км, магистраль - 3 км. </t>
  </si>
  <si>
    <t>Создание нового микрорайона площадью 25 га, 150 участков, протяженность улиц - 4 км, магистраль - 1 км.</t>
  </si>
  <si>
    <t>Создание нового микрорайона площадью 25 га, 150 участков, протяженность улиц  - 4 км, магистраль - 1 км.</t>
  </si>
  <si>
    <t>Создание благоприятных экономических и организационных условий для развития малого и среднего предпринимательства, финансовая поддержка  -  субсидирование проектов малого и среднего предпринимательства</t>
  </si>
  <si>
    <t>Развитие инженерной инфраструктуры  для развития малого бизнеса в промышленной сфере.</t>
  </si>
  <si>
    <t>Выпуск продукции для строительной индустрии, создание новых рабочих мест на площадке индустриального парка "Прикамье".</t>
  </si>
  <si>
    <t>АНО ХК «Салават Юлаев»</t>
  </si>
  <si>
    <t>Строительство футбольного поля с искусственным покрытием</t>
  </si>
  <si>
    <t>Капитальный ремонт отделений и корпусов</t>
  </si>
  <si>
    <t>Строительство крытого тренировочного катка ХК «Торос» с искусственным льдом</t>
  </si>
  <si>
    <t>Освоение выпуска самосвальных установок овального сечения из высокопрочных сталей. Разработка и изготовление прицепа НЕФАЗ-85ХХ с двухсторонней разгрузкой, с гидромеханизированными бортами и полной массой 16 тонн; модернизация заготовительного производства, приобретение и запуск высокотехнологичного оборудования; сохранение рабочих мест; увеличение объемов продаж.</t>
  </si>
  <si>
    <t>Разработка и изготовление: городского автобуса НЕФАЗ-52994-40-42 на базе низкопольного шасси КАМАЗ-52974 (100% НП) с двигателем Евро-4; городского автобуса НЕФАЗ-5299-30-42 на базе полунизкопольного шасси с двигателем Евро-4, независимой подвеской, обновленными экстерьером и интерьером с шириной кузова 2550 мм; автобуса среднего класса НЕФАЗ-4299; городского автобуса НЕФАЗ-5299-ХХ-ХХ с гибридной силовой установкой. Сохранение рабочих мест; увеличение объемов продаж.</t>
  </si>
  <si>
    <t>ОАО "НЕФАЗ"</t>
  </si>
  <si>
    <t>Модернизация и расширение автобусного производства ОАО "НЕФАЗ"</t>
  </si>
  <si>
    <t>Внедрение энергосберегающих технологий, модернизация системы энергосбережения ОАО "НЕФАЗ" - инновационный проект</t>
  </si>
  <si>
    <t>Модернизация и расширение производства прицепов, полуприцепов, цистерн ОАО "НЕФАЗ" - инновационный проект</t>
  </si>
  <si>
    <t>Модернизация и расширение производства автосамосвальной техники ОАО "НЕФАЗ" - инновационный проект</t>
  </si>
  <si>
    <t>Модернизация и расширение автобусного производства ОАО «НЕФАЗ»</t>
  </si>
  <si>
    <t>Приобретение нового оборудования, организация нового производства, реконструкция существующих производственных мощностей, работы по модернизации очистных сооружений.</t>
  </si>
  <si>
    <t>Приобретение высокоэффективного, экологичного обрудования для производства кожгалантерейных изделий</t>
  </si>
  <si>
    <t>Комплектование кабинетов информатики в общеобразовательных учреждениях компьютерной техникой в целях повышения уровня и качества знаний учащихся.</t>
  </si>
  <si>
    <t>Снижение напряженности по предоставлению мест в дошкольные образовательные учреждения.</t>
  </si>
  <si>
    <t xml:space="preserve">Организация оздоровительного отдыха детей и подростков. </t>
  </si>
  <si>
    <t xml:space="preserve">Обеспечение выполнения требований санитарно-бытовых условий и охраны здоровья обучающихся, создание условий для совместного обучения детей инвалидов и детей без ограничения здоровья. </t>
  </si>
  <si>
    <t>Оснащение школ городского округа г.Нефтекамск лицензионными компьютерными программами.</t>
  </si>
  <si>
    <t xml:space="preserve">Реконструкция детских садов в рамках программы модернизации региональных систем дошкольного образования   </t>
  </si>
  <si>
    <t>Обеспечение городского округа г.Нефтекамск качественной питьевой водой, защищенным безопасным в эпидемиологическом отношении подземным источником водоснабжения.</t>
  </si>
  <si>
    <t>Строительство инженерных сооружений по укреплению берега Камского Патраковского инфильтрационного водозабора и защитных сооружений от затопления</t>
  </si>
  <si>
    <t xml:space="preserve">Замена сетей водоснабжения ГО г.Нефтекамск </t>
  </si>
  <si>
    <t>Инвестиции в основной капитал (приобретение новой техники)</t>
  </si>
  <si>
    <t>МУП "Нефтекамскводоканал"</t>
  </si>
  <si>
    <t>ООО ПТК                                                                                                           "Окна-мастер"</t>
  </si>
  <si>
    <t>Привлечение  заказчиков, улучшение качества продукции, расширение ассортимента, увеличение объемов производства, сохранение рабочих мест.</t>
  </si>
  <si>
    <t xml:space="preserve">Реконструкция детских садов в рамках программы модернизации региональных систем дошкольного образования </t>
  </si>
  <si>
    <t>Межмуниципальные центры открыты в 2011-2013гг. (онкология, травмотология, перинатальный). Первичное сосудистое отделение открыто в феврале 2014г. Средства затрачены только на ремонтные работы и указаны в разделе "Капитальный ремонт отделений и корпусов".</t>
  </si>
  <si>
    <t>Создание современного информационно-библиотечного центра с конференц-залом и минитипографией. Проект включает проектно-сметные работы.</t>
  </si>
  <si>
    <t>Удовлетворение массового спроса населения, а также обеспечение условий для ведения учебно-тренировочного процесса, проведение соревнований высокого ранга.</t>
  </si>
  <si>
    <t xml:space="preserve">Обеспечение городского округа современным стадионом.  Проводение спортивно-массовых мероприятий городского, республиканского и всероссийского масштаба, а также городских культурно-массовых мероприятий. </t>
  </si>
  <si>
    <t>Создание производственных мощностей по выпуску 200 единиц в год пожарных автоцистерн АЦЗ,0 на шасси КАМАЗ-43502 (4х4)</t>
  </si>
  <si>
    <t>Реконструкция и строительство второго этажа и пристроя к зданию центральной городской библиотеки МБУ "Централизованная библиотечная система" (ул.Парковая, 25)</t>
  </si>
  <si>
    <t>Устройство автоматической системы управления наружным освещением города Нефтекамск</t>
  </si>
  <si>
    <t>ГАУ РБ "Республиканский научный центр энергосбережения и энергоэффективных технологий"</t>
  </si>
  <si>
    <r>
      <t xml:space="preserve">Модернизация и расширение производства автосамосвальной техники ОАО «НЕФАЗ» - </t>
    </r>
    <r>
      <rPr>
        <i/>
        <sz val="12"/>
        <rFont val="Times New Roman"/>
        <family val="1"/>
        <charset val="204"/>
      </rPr>
      <t>инновационный проект</t>
    </r>
  </si>
  <si>
    <r>
      <t xml:space="preserve">Модернизация и расширение производства прицепов, полуприцепов, цистерн ОАО «НЕФАЗ»» </t>
    </r>
    <r>
      <rPr>
        <i/>
        <sz val="12"/>
        <rFont val="Times New Roman"/>
        <family val="1"/>
        <charset val="204"/>
      </rPr>
      <t>- инновационный проект</t>
    </r>
  </si>
  <si>
    <r>
      <t xml:space="preserve">Внедрение энергосберегающих технологий, модернизация системы энергосбережения ОАО «НЕФАЗ» - </t>
    </r>
    <r>
      <rPr>
        <i/>
        <sz val="12"/>
        <rFont val="Times New Roman"/>
        <family val="1"/>
        <charset val="204"/>
      </rPr>
      <t>инновационный проект</t>
    </r>
  </si>
  <si>
    <t>ОАО "Нефтекамский автозавод"</t>
  </si>
  <si>
    <t>Обеспеченность населения жильем (с 20,9 кв.м общей площади в 2010 году до 24,87 кв.м в 2015 году на душу населения, общая площадь жилфонда - 3323 тыс.кв.м), ежегодное увеличение налоговых поступлений в бюджет (налог на имущество).</t>
  </si>
  <si>
    <t>Приобретение в собственность и ремонт городского центра культуры</t>
  </si>
  <si>
    <t>Количество новых рабочих мест, ед.</t>
  </si>
  <si>
    <t>Строительство технологического комплекса по сортировке и прессованию твердых бытовых отходов</t>
  </si>
  <si>
    <t xml:space="preserve">Повышение эффективности использования пространства полигона, увеличение срока эксплуатации полигона (более 10 лет); сокращение затрат на вывоз и обезвреживание отходов, возвращение вторичных материальных ресурсов в сферу производства и потребления; организация новых рабочих мест; ликвидация загрязнения грунтовых вод; ликвидация разлета ТБО на прилегающие территории; ликвидация  условий для образования горючих газов; повышение безопасности.
</t>
  </si>
  <si>
    <t>Собственные средства предприятий (внебюджетные источники)</t>
  </si>
  <si>
    <t>ООО "БЭС "СОЮЗ"</t>
  </si>
  <si>
    <t>Территориальный заказ по содержанию, ремонту и строительству автомобильных дорог на 2014-2016 годы</t>
  </si>
  <si>
    <t>Строительство технологического комплекса по сортировке и прессованию твердых бытовых отходов на территории городского округа город Нефтекамск</t>
  </si>
  <si>
    <t xml:space="preserve">Организация производства нефтепромыслового и бурового оборудования </t>
  </si>
  <si>
    <t>Строительство детского игрового парка</t>
  </si>
  <si>
    <t>Игровая площадка с охраняемой огороженной территорией, где размещены игровая зона для детей младшего возраста, игровая зона для детей от 6 до 12 лет, отдельная игровая зона для детей с ограниченными возможностями и роллер-парк для детей старшего возраста</t>
  </si>
  <si>
    <t>Благотворительный фонд помощи детям «Обнаженные сердца», Администрация ГО, Комитет по физкультуре, спорту и туризму</t>
  </si>
  <si>
    <t>Обновление материально-технической базы, приобретение специального оборудования для сельских учреждений культуры (МАУ "СКЦ с.Энергетик", МБУК "ДК" с.Амзя)</t>
  </si>
  <si>
    <t>Капитальный ремонт кровли в МБУК "ДК" с.Амзя</t>
  </si>
  <si>
    <t>Повышение качества предоставляемых услуг.</t>
  </si>
  <si>
    <t>Министерство жилищно-коммунального хозяйства РБ, МУП "Нефтекамскводоканал"</t>
  </si>
  <si>
    <t>Реконструкция КНС №№ 1, 5, 7, 8</t>
  </si>
  <si>
    <t>Надежное и бесперебойное отведение сточных вод от населения и организаций городского округа, повышение качества оказываемых услуг.</t>
  </si>
  <si>
    <t xml:space="preserve">Увеличение пропускной способности коллекторов, надежное и бесперебойное отведение сточных вод от населения и предприятий ГО. </t>
  </si>
  <si>
    <t>Бесперебойное и надежное водоснабжение с.Амзя в достаточном объеме и качества, соответствующего СанПиН.</t>
  </si>
  <si>
    <t>Развитие индустриального парка "Прикамье" на территории городского округа г.Нефтекамск</t>
  </si>
  <si>
    <t>Развитие детской хоккейной школы. Обеспечение условий для ведения учебно-тренировочного процесса, проведения соревнований.</t>
  </si>
  <si>
    <t>Администрация ГО, ФГКУ РЦСПН по г.Нефтекамску, отдел образования</t>
  </si>
  <si>
    <t xml:space="preserve">Повышение качества жизни малоимущих семей и семей, оказавшихся в сложной жизненной ситуации. </t>
  </si>
  <si>
    <t>Развитие инженерной инфраструктуры, повышение инвестиционной привлекательности территории. Работы выполнены в полном объеме.</t>
  </si>
  <si>
    <t>Развитие инженерной инфраструктуры, повышение инвестиционной привлекательности территории. В 2012 году построено 5850 м сетей. Работы выполнены в полном объеме.</t>
  </si>
  <si>
    <t>Строительство сетей водоснабжения в с.Амзя</t>
  </si>
  <si>
    <t>приостановлен</t>
  </si>
  <si>
    <t>Реализация проекта приостановлена в связи с отсутствием финансирования.</t>
  </si>
  <si>
    <t>Строительство завершено. Бесперебойное обеспечение населения с.Амзя теплом и горячей водой (в 2012 году создано 5 новых рабочих мест).</t>
  </si>
  <si>
    <t>Приобретение нового оборудования, увеличение объемов производства, создание новых рабочих мест.</t>
  </si>
  <si>
    <t>Реализация мероприятий муниципальной программы "Развитие и поддержка малого предпринимательства в городском округе г.Нефтекамск на 2014-2018 годы", участие в реализации государственной республиканской программы "Развитие и поддержка малого и среднего предпринимательства в Республике Башкортостан на 2013-2018 годы"</t>
  </si>
  <si>
    <t>Улучшение материально-технической базы способствует повышению качества медицинского обслуживания, выявление и лечение заболеваний на ранней стадии развития, улучшение здоровья насения.</t>
  </si>
  <si>
    <t>Модернизация производства (покупка оборудования, техники)</t>
  </si>
  <si>
    <t>Строительство внутрипоселкового газопровода в Южной части застройки (микрорайоны 22, 23, 23а, 24) г.Нефтекамск</t>
  </si>
  <si>
    <t>Государственное казенное учреждение РБ Управление малоэтажным строительством</t>
  </si>
  <si>
    <t>Реконструкция коллекторов и канализационных насосных станций г.Нефтекамск</t>
  </si>
  <si>
    <t xml:space="preserve">Социально-культурный центр на 100 мест. Проект прошел госэкспертизу. Начало строительства планируется на 2016 год. </t>
  </si>
  <si>
    <t>Учебное заведение рассчитано примерно на 280 человек, из них 160 мест для женщин, 120 - для мужчин.  В стенах медресе будут проходить курсы по основам ислама, арабского языка и арабской письменности.</t>
  </si>
  <si>
    <t>Администрация ГО, отдел по учету и распределеню жилья</t>
  </si>
  <si>
    <t>Реконстукция подразумевает комплекс организационно-строительных мероприятий связанных с модернизацией и изменением основных характеристик школьного здания для улучшения условий пребывания детей в школе и создания более эффективной организации учебно-воспитательно процесса.</t>
  </si>
  <si>
    <t>Создание комфортных условий проживания горожан. Популяризация спорта и здорового образа жизни.</t>
  </si>
  <si>
    <t>Создание современной автоматической системы управления наружным освещением. Снижение затрат на уличное освещение на 2-3% в год.</t>
  </si>
  <si>
    <t>Департамент по недропользованию по Приволжскому федеральному округу, ЗАО "ГИДЭК"</t>
  </si>
  <si>
    <t xml:space="preserve">Повышение качества жизни малоимущих семей и семей, оказавшихся в сложной жизненной ситуации. В 2014 году оказана материальная помощь 7 семьям. </t>
  </si>
  <si>
    <t>Удовлетворение потребностей населения в бытовых услугах, внедрение новых форм обслуживания и видов бытовых услуг.</t>
  </si>
  <si>
    <t>Проектно-сметные работы выполнены, на 2014 год запланирована реконструкция объектов.</t>
  </si>
  <si>
    <t>Обеспечение выполнения требований санитарно-бытовых условий и охраны здоровья обучающихся.</t>
  </si>
  <si>
    <t>Предприятия и индивидуальные предприниматели</t>
  </si>
  <si>
    <t>Всего по разделу "Экологическая безопасность"</t>
  </si>
  <si>
    <t>Всего по разделу "Освоение новых территорий"</t>
  </si>
  <si>
    <t>Всего по разделу "Малое предпринимательство"</t>
  </si>
  <si>
    <t>Всего по разделу "Обрабатывающие производства"</t>
  </si>
  <si>
    <t>Всего по разделу "Социальная сфера"</t>
  </si>
  <si>
    <t>Всего по подразделу "Социальная защита"</t>
  </si>
  <si>
    <t>Всего по подразделу "Здравоохранение"</t>
  </si>
  <si>
    <t>Всего по подразделу "Образование"</t>
  </si>
  <si>
    <t>Всего по подразделу "Спорт"</t>
  </si>
  <si>
    <t>Всего по подразделу "Содействие занятости населения"</t>
  </si>
  <si>
    <t>Всего по разделу "Строительство жилья"</t>
  </si>
  <si>
    <t>Всего по разделу "Жилищно-коммунальное хозяйство"</t>
  </si>
  <si>
    <t>Всего по подразделу "Строительство инженерных сетей теплоснабжения"</t>
  </si>
  <si>
    <t>Всего по подразделу "Электроснабжение"</t>
  </si>
  <si>
    <t>Всего по подразделу "Газоснабжение"</t>
  </si>
  <si>
    <t>Всего по подразделу "Водоснабжение и водоотведение"</t>
  </si>
  <si>
    <t xml:space="preserve">в том числе по источникам финансирования:  </t>
  </si>
  <si>
    <t>Всего по подразделу "Культура"</t>
  </si>
  <si>
    <t>Раздел "Энергосбережение"</t>
  </si>
  <si>
    <t>Министерство экономического развития Республики Башкортостан</t>
  </si>
  <si>
    <t xml:space="preserve">Автоматизация потребления тепловой энергии зданий, строений, сооружений в части выполнения работ по модернизации объектов теплоснабжения бюджетной сферы </t>
  </si>
  <si>
    <t>Экономия потребления тепловой энергии в муницальном секторе. В проект включены объекты: ГБСУСОССЗН "Нефтекамский психоневрологический интернат", Администрация ГО г.Нефтекамск, МОБУ "Гимназия №1", МОБУ СОШ №12, МОБУ ДОД ДЮСШ ГО г.Нефтекамск.</t>
  </si>
  <si>
    <t xml:space="preserve">Повышение медицинской и экономической эффективности деятельности отделений здравоохранения на всех этапах оказания качественной и доступной медицинской помощи населению. </t>
  </si>
  <si>
    <t>Администрация ГО г.Нефтекамск, предприятия ЖКХ и строительства, НОФ "Региональный оператор РБ"</t>
  </si>
  <si>
    <t>НОФ "Региональный оператор РБ"</t>
  </si>
  <si>
    <t>управляющую компанию ООО "УЖХ"</t>
  </si>
  <si>
    <t>в 2012 году создано 347 новых рабочих мест, в т.ч. 46 временных</t>
  </si>
  <si>
    <t>в 2013 году создано 750 новых рабочих мест, в т.ч. 27 временных</t>
  </si>
  <si>
    <t>в 2014 году создано 668 новых рабочих мест, в т.ч. 28 временных</t>
  </si>
  <si>
    <t>Создание производственных мощностей по выпуску пожарных автоцистерн АЦ3,0 на шасси КАМАЗ-43504 (4х4)</t>
  </si>
  <si>
    <t>городского округа город Нефтекамск на 2011-2015гг.</t>
  </si>
  <si>
    <t>Приложение 1</t>
  </si>
  <si>
    <t>Производство многослойных полимерных материалов на текстильных основах (закупка, монтаж и запуск новейшего технологического оборудования для производства ПВХ пленки, искусственной кожи и материалов тарпулиновой группы)</t>
  </si>
  <si>
    <t>Повышение конкурентоспособности продукции, выпуск принципиально новых материалов шириной 200-230 см (лодочных, тентовых материалов, материалов для боновых заграждений, шахтных вентиляционных труб, напольных покрытий), выпуск пленочных материалов больших ширин (в настоящее время до 110 см), совершенствование технологии выпуска искусственных кож нового поколения, снижение себестоимости за счет снижения энергоемкости и трудоемкости, внедрение автоматизации, повышение точности дозирования и нанесения массы, выведение из технологического процесса после внедрения нового оборудования двух физически изношенных производственных линий (срок эксплуатации - 40 лет, в двух-трех сменном режиме), сохранение рабочих мест.</t>
  </si>
  <si>
    <t>Реализация проекта приостановленна в связи с нехваткой на предприятии оборотных средств. Проводятся мероприятия по разработке проекта и исследованию рынка сбыта продукции.</t>
  </si>
  <si>
    <t>Организация производства нефтепромыслового и бурового оборудования на территории индустриального парка "Прикамье"</t>
  </si>
  <si>
    <t>Реконструкция и ввод в эксплуатацию новых производственных площадей для создания условий по развитию конкурентоспособных производств. Доведение объемов производства до 200 млн. руб. в год к 2016 году создание дополнительных рабочих мест, увеличение численности занятых до 150 человек.</t>
  </si>
  <si>
    <t>В 2014 году на территории ИП "Прикамье" организовано новое высокотехнологичное производство по выпуску нефтепромыслового и бурового оборудования. Восстановлено здание корпуса бывшего завода "Башсельмаш", подведены инженерные сети (газ, вода, электричество и др.). Создано 91 новое рабочее место. Общий объем инвестиционных вложений  на организацию производства за период 2011-2015гг. составил 176,5 млн.руб. Ежегодный объем отгруженной продукции составляет около 100 млн.руб.</t>
  </si>
  <si>
    <t>Общий объем инвестиций за период реализации проекта составил 5,6 млн.руб. Предприятием приобретено оборудование (МФУ Xerox Color, цифровая нумерационная машина, цифровой фольгиратор Foli Print и 4-х красочная листовая офсетная машина), внедрены новые производственные технологии.  Ввод нового оборудования позволил более оперативно выполнять заказы с максимально высоким качеством, а также экономно расходовать энергетические и материальные ресурсы, увеличить количество предоставляемых услуг. В 2014 году начата реорганизация предприятия путем присоединения к ГУП РБ "Издательский дом "Республика Башкортостан".</t>
  </si>
  <si>
    <t>В 2011 году приобретены:  ротационная печь Ревент для улучшения качества выпускаемой продукции и расширения ассортимента; автомашины-хлебовозки  - для расширения рынков сбыта продукции.                                                                                                             В 2012  году  приобретены: упаковочная машина - для улучшения и сохранения качества выпускаемой продукции; автомашины-хлебовозки - для расширения рынков сбыта продукции.                                                                                                                                                       В 2013 году  приобретено оборудование взамен устаревшего, произведен капитальный ремонт печи.                                                            В 2014 году произведена замена изношенного оборудования  с целью улучшения качества выпускаемой продукции, улучшение условий труда работников, приобретена отсадочная машина для автоматизации процесса изготовления печенья и расширения ассортимента выпускаемой продукции.</t>
  </si>
  <si>
    <t>Оптимизация учета электроэнергии, сокращение  потерь, увеличение надежности и безопасности  электрических сетей, обновление оборудования.</t>
  </si>
  <si>
    <t>В 2014 году по решению головной организации ЗАО "Аллат" производство законсервированно и переведено в "Стерлитамакский молочный комбинат" филиал ЗАО "Аллат".</t>
  </si>
  <si>
    <t>Инвестиции в основной капитал (приобретение новой техники, оборудования)</t>
  </si>
  <si>
    <t>Обновление и расширение парка автотранспортоной техники. Снижение себестоимости услуг, повышение надежности эксплуатации оборудования.</t>
  </si>
  <si>
    <t>Программа развития в области освоения лесов, по созданию и модернизации объектов лесной и лесоперерабатывающей инфраструктуры</t>
  </si>
  <si>
    <t xml:space="preserve">Увеличение объемов производства. Завоевание новых рынков сбыта, приобретение нового оборудования и модернизация старого, создание новых рабочих мест и повышение заработной платы. </t>
  </si>
  <si>
    <t>Приобретено новое оборудование на общую сумму 415 тыс.руб., создано дополнительно 4 новых рабочих места.</t>
  </si>
  <si>
    <t xml:space="preserve">Реконструкция и ввод в эксплуатацию новых производственных площадей для создания условий по развитию конкурентоспособных производств, создание новых рабочих мест. </t>
  </si>
  <si>
    <t xml:space="preserve">Приобретено в собственность оборудование находящееся в аренде. За период реализации проекта чистая прибыль от мероприятий составила 60,1 млн.руб. </t>
  </si>
  <si>
    <t>Ежегодно ГО г.Нефтекамск участвует  в республиканском конкурсе по предоставлению субсидий муниципальным образованиям Республики Башкортостан для поддержки мероприятий муниципальных программ, в 2011-2014 годах выделено из городского бюджета 2,5 млн. рублей, привлечено на условиях софинансирования 12,5 млн.рублей средств из республиканского и федерального бюджетов. В 2015 году ожидаемое поступление – 12,5 млн. рублей. Всего за указанный период финансовую поддержку на конкурсной основе получили 69 субъектов малого и среднего предпринимательства.  Получателями субсидии сохранено 1221 рабочее место, создано 372 новых рабочих места.</t>
  </si>
  <si>
    <t>Удовлетворение потребностей населения в товарах и услугах.</t>
  </si>
  <si>
    <t xml:space="preserve">В 2011 году введено 26 объектов торговли с торговой площадью 16,1 тыс. кв.м. Объем инвестиций составил 350,4 млн. рублей, создано 415 рабочих мест. В 2012 году-33/9,6/162,3/162 соответственно. В 2013 году - 39/11,8/252/167. В 2014 году - 14/12,4/259,2/175. Для комплексной оценки развития торговой отрасли используется показатель обеспеченности торговыми площадями, который составляет по городскому округу 1086,4 м2 на 1000 человек, что превышает норматив минимальной обеспеченности населения площадью торговых объектов (614 м2) на 77%. В целях создания условий для реализации произведенной продукции сельхозпроизводителями и более полного обеспечения населения городского округа  сельскохозяйственной продукцией администрацией и соответствующими службами в 2014 году на 2 ярмарочных площадках проведено 12 сельскохозяйственных ярмарок, реализовано 525 тонн продукции, организовано порядка 1250 бесплатных торговых мест.         </t>
  </si>
  <si>
    <t xml:space="preserve">В 2011 - 2014 годах введено 11 объектов бытового обслуживания населения, общий объем инвестиций составил 42,5 млн. рублей. Бытовое обслуживание населения оценочно занимает 14% в структуре платного сервиса городского округа (по Республике Башкортостан – 11,5%). В этой сфере действует 766 предприятий, в том числе 543 индивидуальных предпринимателя. Наибольший удельный вес занимают услуги по ремонту и строительству жилья (32,4% общего объема бытовых услуг), далее - услуги по техническому обслуживанию и ремонту транспортных средств (14,0%), парикмахерские услуги (13,2%) и т.д. Ежегодно  в  городском округе  г.Нефтекамск   проводится открытый городской конкурс «Мир красоты» среди парикмахеров, визажистов, специалистов по ногтевому сервису, работающих в организациях независимо от организационно-правовой формы собственности. Практика проведения данного мероприятия показала его востребованность и актуальность, влияние на повышение качества обслуживания и уровня мастерства участников. </t>
  </si>
  <si>
    <t>план</t>
  </si>
  <si>
    <t>факт</t>
  </si>
  <si>
    <t>ГБУЗ ГБ г.Нефтекамск</t>
  </si>
  <si>
    <t>Формирование здорового образа жизни (профилактическое направление в медицине)</t>
  </si>
  <si>
    <t>Сохранение здоровья; пропаганда здорового образа жизни; мотивирование граждан к личной ответственности за свое здоровье и здоровье своих детей; разаработка индивидуальных подходов по формированию здорового образа жизни, в том числе детям; борьбу с факторами риска развития заболеваний; просвещение и информирование населения о вреде употребления табака и злоупотреблением алкоголем; предотвращение социально-значимых заболеваний; увеличение продолжительности активной жизни.</t>
  </si>
  <si>
    <t xml:space="preserve">Данная программа реализовалась в 2011-2013гг. В результате которого четыре центра: онкология, травмотология, перинатальный, первичный сосудистый центр, оснащены всем необходимым оборудованием, медикаментами и расходными материалами. Выстроена система взаимодействия с прикрепленными территориями по направлению пациентов на диагностику и лечение, в соответствии с утвержденными порядками оказания медицинской помощи.
Проведен капитальный ремонт помещений, получено 205 единиц медицинского оборудования на общую сумму 125,9 млн. рублей. Внедрены современные информационные технологии, освоено 12,8 млн. рублей. Проведено обучение специалистов в различных образовательных центрах.
</t>
  </si>
  <si>
    <t>Администрация ГО, МКУ Управление образования</t>
  </si>
  <si>
    <t>Строительство общежития для филиала БГУ на 310 мест</t>
  </si>
  <si>
    <t>Обеспечение жильем иногородсних студентов.</t>
  </si>
  <si>
    <t>Реализация проекта приостановлена</t>
  </si>
  <si>
    <t>Обеспечение курсовой подготовкой педагогических работников</t>
  </si>
  <si>
    <t>Повышение уровня профессиональной подготовки педагогических работников.</t>
  </si>
  <si>
    <t>Капитальный ремонт картинной галереи "Мирас"</t>
  </si>
  <si>
    <t>Администрация ГО, МКУ Управление культуры</t>
  </si>
  <si>
    <t>Приобщение населения городского округа к искусству.</t>
  </si>
  <si>
    <t>Развитие самодеятельного художественного творчества, охват населения культурно-массовыми мероприятиями в требуемом объеме, увеличение количества мероприятий.</t>
  </si>
  <si>
    <t>ГЦК передан в собственность ГО г.Нефтекамск 4.10.2011г. Произведен ремонт кабинетов, малого зала, лестничных пролетов, благоустройство прилегающей территории, произведены монтажные работы на сцене, работы по обеспечению пожарной безопасности, установлено ограждение по периметру крыши. Сделан проект системы вентиляции и дымоудаления. Приобретены светооборудование, видеопроектор, сценические костюмы.</t>
  </si>
  <si>
    <t>Увеличение пользователей, создание благоприятных условий для граждан с ограниченными возможностями</t>
  </si>
  <si>
    <t>При Центральной детской и юношеской библиотеке действует пункт  по информационно-библиотечному обслуживанию инвалидов по зрению, действующий с 2009 года. В 2013 году проанализированна работа МКУ ЦБС по обслуживанию инвалидов и людей с ограниченными возможностями по результатам которой выявлено, что в 4-х библиотеках-филиалх создан беспрепятственный доступ для указанной категории людей, еще в 4-х ведутся работы по обеспечению надлежащим оборудованием. В связи с вышеизложенным дополнительного финансирования не требуется.</t>
  </si>
  <si>
    <t>В 2011 году проведена на оценка технического состояния здания и разработана проектно-сметная документация объекта.
В 2012 году выполнены строительно – монтажные работы по усилению несущих конструкций и работы по электроосвещению выставочных залов галереи.                                                                                               В 2013 году проведены строительно-монтажные работы помещений, благоустройство прилегающей территории, установлена пожарная и охранная сигнализации, залы оснащены необходимым оборудованием. Министерством культуры РБ выделено 200 тыс. рублей на приобретение оборудования и мебели.
Открытие картинной галереи состоялось 27 августа 2013 года в рамках празднования 50 – летнего юбилея со дня основания города Нефтекамск.</t>
  </si>
  <si>
    <t xml:space="preserve">Развитие самодеятельного художественного творчества, охват населения культурно-массовыми мероприятиями в требуемом объеме. </t>
  </si>
  <si>
    <t>Приобретение музыкальных инструментов для муниципальных образовательных бюджетных учреждений дополнительного образования детей</t>
  </si>
  <si>
    <t>Подана заявка в Министерство культуры РБ на софинансирование приобретения музыкальных инструментов (фортепиано Hoffman vision 120 – 1 шт.; аккордеон (ученический и концертный) – 2 шт.; рояль Z-160 – 1 шт.) общей стоимостью 1 970 тысяч рублей для оснащения МБОУ ДОД «Детская школа искусств», МБОУ ДОД «Детская школа искусств» с. Амзя, МБОУ ДОД «Детская музыкальная школа».</t>
  </si>
  <si>
    <t>Развитие детского художественного творчества.</t>
  </si>
  <si>
    <t xml:space="preserve">Создание комфортных условий проживания горожан. </t>
  </si>
  <si>
    <t>Открытие залов ЛФК, введение штатных единиц инстукторов ЛФК и спортивного психолога в ДЮСШ</t>
  </si>
  <si>
    <t>Улучшение контроля над состоянием здоровья спортсменов, улучшение спортивных результатов</t>
  </si>
  <si>
    <t>Приобретение спортивного оборудования и инвентаря</t>
  </si>
  <si>
    <t>Рост спортивного мастерства, массовость физической культуры и спорта</t>
  </si>
  <si>
    <t>Улучшение качества предоставляемых услуг. Создание комфортных условий проживания горожан.</t>
  </si>
  <si>
    <t>Замена беговых дорожек на стадионе "Торос"</t>
  </si>
  <si>
    <t xml:space="preserve">Улучшение качества предоставляемых услуг. </t>
  </si>
  <si>
    <t>Создание условий для развития  футбола.</t>
  </si>
  <si>
    <t>За период реализации Программы произведен капитальный ремонт двух детских садов (№№ 27, 33), приобретено оборудование для 26 детских садов, организовано дополнительно 713 мест.</t>
  </si>
  <si>
    <t>Аварийный жилой фонд составляет 5294 кв.м (17 домов, 119 человек). Расселение граждан будет производится до конца 2015 года.</t>
  </si>
  <si>
    <t>Производство запущено в 2014 году. Общий объем инвестиций, в период действия Программы, составил 225 млн.рублей. Создано 80 новых рабочих мест.</t>
  </si>
  <si>
    <t>Производсьво запущено в 2013 году. Объем инвестиций составил более 50 млн. рублей, созданы новые рабочие места.</t>
  </si>
  <si>
    <t xml:space="preserve">Минимизация захораниваемых на полигоне ТБО отходов и снижения негативного воздействия на окружающую среду с последующей организацией переработки вторичных ресурсов в товарную продукцию. </t>
  </si>
  <si>
    <t xml:space="preserve">Проектные работы по строительству мусоросортировочного комплекса (МСК) на базе нефтекамского филиала ГУП "Табигат"завершены, получено положительное заключение государственной экспертизы. Реализация проекта приостановлена. </t>
  </si>
  <si>
    <t>Проект на стадии разработки производства: ведется капитальное строительство, приобретение (лизинг) и установка оборудования. Период реализации проекта 2010-2017 годы. На 2015 год запланирован выпуск опытных образцов продукции. До этого периода производственная деятельность не ведется. Общий объем инвестиций в рамках программы составил - 557,5 млн.руб.</t>
  </si>
  <si>
    <t>Оказание содействия в трудоустройстве</t>
  </si>
  <si>
    <t>Временное трудоустройство 210 граждан.</t>
  </si>
  <si>
    <t>Трудоустройство 3600 несовершеннолетних граждан.</t>
  </si>
  <si>
    <t>Трудоустройство 105 выпускников.</t>
  </si>
  <si>
    <t>Трудоустройство 720 граждан.</t>
  </si>
  <si>
    <t>Проведение обучения 1900 граждан.</t>
  </si>
  <si>
    <t>в том числе 147 временных</t>
  </si>
  <si>
    <t>Содействие самозанятости 175 гражданам, в том числе 20 оказание финансовой поддержки.</t>
  </si>
  <si>
    <t>Проведение ежегодно по 12 ярмарок.</t>
  </si>
  <si>
    <t>Оказание услуг по предоставлению безвозмездной субсидии в пределах средств федерального и республиканского бюджетов, выделяемых на развитие малого предпринимательства и самозанятости безработному гражданину</t>
  </si>
  <si>
    <t>Передоставление услуг 155 гражданам.</t>
  </si>
  <si>
    <t>В 2011 году 23 безработным гражданам выделена финансовая поддержка (субсидия) на ведение предпринимательской деятельности и создание дополнительно 23 рабочих мест, из них 9 человек получили финансовую помощь в виде компенсации затрат регистрации предпринимательской деятельности. В 2012 году получили финансовую помощь в виде компенсации затрат регистрации предпринимательской деятельности 3 безработных гражданина. В 2013 году предоставлены государственные услуги по вопросам организации предпринимательской деятельности 21 безработному гражданину, проведено обучение 20 безработных граждан основам предпринимательской деятельности. В 2014 году получили финансовую помощь в виде компенсации затрат регистрации предпринимательской деятельности 3 безработных гражданина. Оказаны государственные услуги по вопросам организации предпринимательской деятельности  41 безработном гражданам.</t>
  </si>
  <si>
    <t>Организация стажировок 150 гражданам.</t>
  </si>
  <si>
    <t>Оказание содействия трудоустройству незанятых инвалидов.</t>
  </si>
  <si>
    <t>Межмуниципальные центры открыты в 2011-2013гг. (онкология, травмотология, перинатальный, первичный сосудистый центр). Создано 25 новых рабочих мест (7 врачей и 18 мед.персонал).</t>
  </si>
  <si>
    <t>"Нефтекамский "Дом печати" - филиал ГУП РБ Издательский дом "Республика Башкортостан"</t>
  </si>
  <si>
    <t xml:space="preserve">На модернизацию производства в 2011- 2015гг. направлено 172,4 млн. рублей: проведена реконструкция основовязального производства; приобретено оборудование для швейного производства; техническое перевооружение производства материалов насосным методом ПТсПВХп; организовано производство тентов для автомобильного транспорта и сельскохозяйственной техники, укрытий для буровых установок (2012г., создано 5 новых рабочих мест); проведена реконструкция котельной и реконструкция очистных сооружений промышленных стоков. Организован экспериментальный участок по производству конфекционных изделий, в том числе с использованием технологического оборудования ОАО «УЗЭМИК» (г.Уфа), создано 91 новое рабочее место (2013-2014гг.).                                                                                                                В 2015 году организован участок производства формованных изделий УПФИ (совместно с французской  компанией «Treves»), участок оплетки резиновых шнуров. Создано 26 и 15 новых рабочих мест соответственно. 
</t>
  </si>
  <si>
    <t>За период реализации проекта закуплено 18 единиц оборудования, в том числе горизонтальный обрабатывающий центр Puma - 5 ед., токарный обрабатывающий центр Monforts  - 1 ед., ленточнопильный станок Н-460НА - 1 ед., вертикальный обрабатывающий центр с ЧПУ - 2 ед., станок консольно-фрейзерный горизонтальный (вертикальный) - 3 ед., шахтная электропечь - 2 ед. и др. Объем инвестиционных вложений за период 2011-2015гг. составил 201 млн. руб. Объем отгруженной продукции в номинальном выражении по сравнению с 2011 годом увеличился в 4,3 раза, численность в 2,4 раза.</t>
  </si>
  <si>
    <t>АО "Искож"</t>
  </si>
  <si>
    <t>АО "Амзинский лесокомбинат"</t>
  </si>
  <si>
    <t>АО "Нефтекамский хлебокомбинат"</t>
  </si>
  <si>
    <t>В 2015 году завершено строительство БКТП-6 кВ (второй этап), построена ВЛ-6 кВ с установкой КТП, установлены вакуумные  выключатели в РП, приобретен экскаватор-погрузчик.</t>
  </si>
  <si>
    <t xml:space="preserve">Произведена оптимизация учета электроэнергии, снижен коэффициент технологического расхода (потерь) в электросетях (не менее 0,05% в год), увеличилась надежность и безопасность  электрических сетей, сократилось количество выходов из строя электрооборудования (в 2011 году - 17 выходов, в 2014 году - 14), обновлено электрооборудование. </t>
  </si>
  <si>
    <t xml:space="preserve"> ООО "Таргин Механосервис"</t>
  </si>
  <si>
    <t xml:space="preserve">Объем инвестиций собственных и заемных средств составил 124,8 млн. руб. Период реализации проекта 2011-2013 годы. За 2013 год увеличеныобъемы производства этилацетата и смолы древесной омыленной. 
Проведены работы по техническому перевооружению здания ТЭЦ (произведена модернизация котла, увеличена его производительности) и ретортного цеха.
Уровень заработной платы за 2013 год вырос к 2012 году на 8%. 
Доля отгруженной продукции на экспорт увеличилась в 1,5 раза, по сравнению с предыдущим годом, и составила 10% от общего объема отгруженной продукции.
</t>
  </si>
  <si>
    <t>В 2014 году приобретена лесовозная техника (лесовозный автомобиль - 3 ед., прицеп - 1 ед.), создано 6 новых рабочих мест. В 2015 году приобретено оборудование для подготовки пиролиза сырья в производстве угля (12 млн.руб.). Произведена модернизация ретортного цеха и насосной станции водозабора.</t>
  </si>
  <si>
    <t>Средства направлены на оснащение производства новыми мощностями в целях улучшения качества производимой продукции, повышения производительности труда.</t>
  </si>
  <si>
    <t xml:space="preserve">Приобретено дополнительное вспомогательное оборудование (таль электрическая, щит), основные средства (покупка доли здания, кран мостовой) для организации производства. </t>
  </si>
  <si>
    <t>Реализация проекта приостановлена в связи с отсутствием финансовых средств.</t>
  </si>
  <si>
    <t xml:space="preserve">В 2015 году выпущены опытные образцы продукции. </t>
  </si>
  <si>
    <t>Общий объем инвестиционных вложений на модернизацию производства составил 7,1 млн. руб. В 2013 году приобретен спецавтотранспорт (экскаватор). В 2014 году проведена модернизация КНС №4 (внедрена станция частотного преобразователя с управлением дискретных уровней). Приобретена электролизная установка ЭПМ-50 для производства гипохлорита натрия из раствора пищевой соли. В 2015 году приобретены автотранспортные средства (автомобили УАЗ - 3шт.), оборудование (пресс-машина, насос и др.).</t>
  </si>
  <si>
    <t>Приобретен спортивный инвентарь для МБУ КФК,СиТ (комплект для борьбы Корэш, сетки для мини-футбола и футбольных ворот).</t>
  </si>
  <si>
    <t>В рамках реализации проетка приобретается спортивное оборудование для МБУ КФК, СиТ.</t>
  </si>
  <si>
    <t>Корт построен в 2012 году, единовременно могут заниматся ____ человек, организованы обучающие группы для взрослых и детей.</t>
  </si>
  <si>
    <t>Работы выполнены в полном объеме, организована игровая зона для детей дошкольного возраста.</t>
  </si>
  <si>
    <t xml:space="preserve">Реконструкция городского стадиона "Торос" ДЮСШ МБУ Комитет по физической культуре, спорту и туризму городского округа г.Нефтекамск </t>
  </si>
  <si>
    <t>Объект построен в 2014 году.</t>
  </si>
  <si>
    <t>Ведутся работы по частичному косметическому ремонту объекта. Прорабатывается вопрос по поиску инвестора с возможным заключением концессионного соглашения.</t>
  </si>
  <si>
    <t>В 2013 году выполнены работы по подготовке основания, окончание работ запланировано на 2016 год.</t>
  </si>
  <si>
    <t>За период реализации программы 82 семьям выделены средства на социальные выплаты для приодретения или строительства индивидуального жилья, в том числе в 2011г. - 10 семьям, в 2012г. - 22, в 2013г. - 25, в 2014г. - 11, в 2015г. - 14.</t>
  </si>
  <si>
    <t xml:space="preserve">Повышение качества жизни молодых семей. </t>
  </si>
  <si>
    <t>За период реализации программы 85 семьям выделены денежные средства для преоставления социальных выплат при рождении ребенка (детей), в том числе в 2011г. - 33 семьям, в 2012г. - 23, в 2013г. - 10, в 2014г. - 10, в 2015г. - 9.</t>
  </si>
  <si>
    <t>Администрация ГО, Управление культуры</t>
  </si>
  <si>
    <t>Ремонтные работы выполнены в полном объеме.</t>
  </si>
  <si>
    <t>В 2015 году произведен косметический ремонт восточной трибуны и легкоатлетического манежа.</t>
  </si>
  <si>
    <t>Выполнены проектные работы, проект прошел госэкспертизу. Начало строительства планируется на 2016 год.</t>
  </si>
  <si>
    <t>Объект построен в 2013 году. На базе катка проводятся тренировки хоккейной команды "Торос" и соревнования молодежной команды.</t>
  </si>
  <si>
    <t>По результатам конкурсного отбора среди субъектов РФ для предоставления субсидий на софинансирование расходов  связанных с обновлением материально-технической базы, в 2014 году приобретено специальное оборудование для сельских учреждений культуры.</t>
  </si>
  <si>
    <t>В 2015 году произведен капительный ремонт кровли МБУК "ДК" с.Амзя.</t>
  </si>
  <si>
    <t>Всего в рамках реализации мероприятия за период с 2011 года прошли обучение 360 врачей и 751 средних медицинских работников. Ежегодно курсы повышения квалификации проходят  около 80 врачей и 120 средних медицинских работника, на 2015 год обучение прошли 124 врача и 202 средних медицинских работника.</t>
  </si>
  <si>
    <t xml:space="preserve">В 2011 году проведен ремонт в онкологическом, травматологическом, детском, инфекционном  отделениях, в операционном блоке, поликлинических отделениях № 1, 2, 3, 4.                                    В 2012 году проведен капитальный ремонт  первичного сосудистого отделения (кардиология, неврология), реанимационного отделения,  диагностического отделения.                                                                    В 2013 году отремонтированно БИТР первичного сосудистого отделения, кабинета врача траматолога-ортопеда при поликлиническом отделении №1,  приемное отделение лечебного корпуса №1.                                                                                                                                     В 2014 году проведен текущий ремонт помещений и благоустройство территории за счет внебюджетных источников (централизованное стерилизационное отделение, поликлиническое отделение №1, помещение женской консультации в здании станции переливания крови).  Проведен капитальный ремонт кровли здания  гаражей отделения скорой и неотложной медицинской помощи, произведена замена оконных блоков и системы вентиляции  в здании стоматологической поликлиники. За счет средств бюджета проведен ремонт кровли поликлинического отделения №4 (с.Амзя).                                                                                                     В 2015 году проведен ремонт акушерского отделения. Проведена замена оконных блоков в поликлиническом отделении №4, замена кровли здания административно-хозяйственной части, здания патологоанатомического отделения. Выполнен капитальный ремонт системы вентиляции акушерского отделения, входной группы кожно-венерологического отделения, 1-го хирургического отделения.  </t>
  </si>
  <si>
    <t xml:space="preserve">За счет средств республиканского бюджета в 2014 году получены столики пеленальные с подогревом, кровати медицинские с тумбами. Дополнительно, за счет средств ОМС и спецсчета, получено оборудование для ИВЛ, наркозные аппараты, мониторы и прочий инструментарий. </t>
  </si>
  <si>
    <t>В течении 2011-2015гг. проводилось оснащение рабочих мест медицинских работников компьютерной техникой,  развитее сетевой и информационной инфраструктуры,  внедрение программного обеспечения, обеспечение защиты персональных данных больных,  обеспечение медицинского персонала навыкам работы с ПК
Приобретены права на использование программных продуктов: "Учет в бухгалтерском учреждении", системы "Парус", "Учет пациентов", "Учет медикаментов", по взаимодействию с ОПФР, "Консультант-плюс" и др. В 2014 году открыт Контакт-центр, внедрена электроная запись к врачу, электронный документооборот.</t>
  </si>
  <si>
    <t xml:space="preserve">Развитие первичной медико-социальной помощи, иммунизация населения в рамках Национального календаря прививок, обследование на ВИЧ-инфекцию с дальнейшим проведением их лечения, дополнительная диспансеризация населения, оснащение медицинских учреждений оборудованием и санитарным автотранспортом, обеспчение населения высокотехнологичной медицинской помощи. В 2014 году проведена диспансеризация пребывающих в стационаре детей-сирот и детей находящихся в трудной жизненной ситуации. Получены иммунологические препараты для проведения иммунизации. </t>
  </si>
  <si>
    <t xml:space="preserve">Основную работу по формированию здорового образа жизни выполняет  Центр здоровья, в котором можно пройти обследование, получить ответы на любые вопросы по ЗОЖ, а также информацию по избавлению от вредных привычек. Занятия проводятся групповые для детей и индивидуальные для взрослых. Продолжает работу «Больница, доброжелательная к ребенку» (роддом, женская консультация и детская поликлиника). 
Для населения организовано 14 Школ здоровья, в том числе открытая в 2014 году «Школа гигиены полости рта»,  в которой  обучились здоровому образу жизни и профилактике обострения хронических  заболеваний 9345 человек. Наиболее стабильно работают Школы здоровья в женской консультации, детской поликлинике,  где ежегодно обучаются 1400 будущих мам и порядка 300 молодых отцов; Школа ЗОЖ при Центре здоровья (2500 человек ежегодно); Школы здоровья для больных артериальной гипертонией при поликлиническом отделении №2, больных сахарным диабетом при поликлиническом отделении №1, ДПО для кардиобольных при поликлиническом отделении №2. 
</t>
  </si>
  <si>
    <t>Во всех школах городского округа в рамках программы модернизации образования обновлена комьютерная и оргтехника. В 2015 году приобретено мультимедийное оборудование для организации электронного образования в общеобразовательных организациях ГО г.Нефтекамск (3 мобильных класса с ПО, интерактивные доски, оборудование для кабинетов биологии), приобретение оборудования для сетевого школьного телевидения</t>
  </si>
  <si>
    <t>Ежегодно оздоравливаются 660 детей. В рамках выполнения требований СанПин ежегодно проводится косметический ремонт, обновляется хозяйственный инвентарь.</t>
  </si>
  <si>
    <t>Трудоустройство 7611 граждан.</t>
  </si>
  <si>
    <t>За период реализации проекта оказана помощь в трудоустройстве 7611 гражданам, в том числе в 2013 году - 2551 граждан, в 2014 году - 2530 граждан, в 2015 году - 2530 граждан.</t>
  </si>
  <si>
    <t>С начала 2015 года граждан данной категории трудоустроено - 38 человек.</t>
  </si>
  <si>
    <t>В 2011 году трудоустроено 44 человека, относящихся к категории граждан, испытывающих трудности в поиске работы трудоустроены на временно созданные рабочие места, в 2012 году 46 человек, в 2013 году - 27 человек, в 2014 году - 30 человек, в 2015 году - 38 человек.</t>
  </si>
  <si>
    <t>В 2011 году 681 несовершеннолетних граждан в возрасте 14-18 лет, в том числе 61 "трудный" подросток  трудоустроены в свободное от учебы время.                                                                                                                 В 2012 году - 720 несовершеннолетних граждан, из них 31 "трудный" подросток.                                                                                                                     В 2013 году - 498 несовершеннолетних граждан, из них 13 "трудных" подростков.                                                                                                                                     В 2014 году - 237 несовершеннолетних граждан в возрасте 14-18 лет.                                                                                                                         В 2015 году - 174 несовершеннолетних граждан в возрасте 14-18 лет, из них 4 относящихся к категории "трудных".</t>
  </si>
  <si>
    <t>В 2011 году временно трудоустроены 28 выпускников, в 2012 году - 35 выпускников, в 2013 году - 17 выпускников, в 2014 году - 16 выпускников, в 2015 году - 19 выпускников.</t>
  </si>
  <si>
    <t>В 2015 году по данному направлению приняти участие 19 человек.</t>
  </si>
  <si>
    <t>В 2011 году 165 безработных гражданина  приняли участие в общественных работах, в 2012 году - 293 гражданина, в 2013 году - 192 гражданина, в 2014 году - 182 гражданина, в 2015 году - 134 гражданина.</t>
  </si>
  <si>
    <t>В 2011 году прошли курсы профессионального обучения по подготовке, переподготовке и повышению квалификации 274 безработных граждан, в 2012 году - 206 граждан, в 2013 году - 144  гражданина, из них 129 трудоустроено, в 2014 году - 145 безработных граждан, в 2015 году - 115 граждан.</t>
  </si>
  <si>
    <t>В 2015 году прошли курсы профессионального обучения по подготовке, переподготовке и повышению квалификации 115 безработных граждан и 9 женщин, выходящих из декретного отпуска.</t>
  </si>
  <si>
    <t>В 2011 году 23 безработным гражданам выделена финансовая поддержка (субсидия) на ведение предпринимательской деятельности и создание дополнительно 23 рабочих мест, из них 9 человек получили финансовую помощь в виде компенсации затрат регистрации предпринимательской деятельности. В 2012 году получили финансовую помощь в виде компенсации затрат регистрации предпринимательской деятельности 3 безработных гражданина. В 2013 году предоставлены государственные услуги по вопросам организации предпринимательской деятельности 21 безработному гражданину, проведено обучение 20 безработных граждан основам предпринимательской деятельности. В 2014 году получили финансовую помощь в виде компенсации затрат регистрации предпринимательской деятельности 3 безработных гражданина. Оказаны государственные услуги по вопросам организации предпринимательской деятельности  41 безработном гражданам. В 2015 году финансовую помощь получили 5 человек, 36 человек получили консультации.</t>
  </si>
  <si>
    <t>В 2011 и 2012 году проведено по 12 ярмарок вакансий, из них 8 мини-ярмарок. В 2013 году - 13 ярмарок, из них 9 мини-ярмарок. В 2014 году проведено 14 ярмарок, из них 10 мини-ярмарок. В 2015 году проведено 13 ярмарок, из них 11 мини-ярмарок.</t>
  </si>
  <si>
    <t>В 2015 году проведено 13 ярмарок, из них 11 мини-ярмарок.</t>
  </si>
  <si>
    <t>В 2011 году организована стажировка 95 выпускников учреждений профессионального образования ищущих работу впервые, в 2012 году приняло участие 27 выпускников, в 2013 году - 39 выпускников, в 2014 году - 53 выпускника, в 2015 году - 39 выпускников.</t>
  </si>
  <si>
    <t>В 2015 году организована стажировка 39 выпускников учреждений профессионального образования ищущих работу впервые.</t>
  </si>
  <si>
    <t>Всего в 2012 году в рамках Республиканской программы, создано 6 специальных рабочих мест с компенсацией затрат работодателям на оснащение новых рабочих мест. В 2013 году трудоустроено 5 инвалидов, в 2014 году - 6 инвалидов, в 2015 году - 6 человек.</t>
  </si>
  <si>
    <t>В 2015 году обеспеченность населения жильем на 1 жителя оценочно составит 25 кв.м.</t>
  </si>
  <si>
    <t>Во второй этап реализации программы вошли 5 многоквртирныйх домов общей площадью 1190,9 кв.м. Проведен аукцион, определен подрядчик, в настоящее время в помещениях ведутся отделочные работы. Срок сдачи объекта - до 31 декабря 2015 года.</t>
  </si>
  <si>
    <t>Оъект сдан в эксплуатацию, создано 59 новых рабочих мест</t>
  </si>
  <si>
    <t>Объект введен в эксплуатацию, создано 59 новых рабочих мест.</t>
  </si>
  <si>
    <t xml:space="preserve">Производятся испытания и подготовка производства к мелкосерийному производству. </t>
  </si>
  <si>
    <t>Средства направлены на оснащение производства новыми мощностями в целях улучшения качества оказываемых услуг, производимой продукции, повышения производительности труда.</t>
  </si>
  <si>
    <t>В 2015 годузапланированно выделение денежных средств для предоставления социальных выплат 9 молодым семьям при рождении ребенка (детей).</t>
  </si>
  <si>
    <t>Реализация проекта приостановлена в связи с ограниченностью финансовых средств.</t>
  </si>
  <si>
    <t>Организация и функционирование Школ здоровья для населения (Школа здоровья в женской консультации, Школа гигиены  полости рта и др.).</t>
  </si>
  <si>
    <t>Проведена передача объекта в муниципальную собственность и ремонтные работы</t>
  </si>
  <si>
    <t>Приобретение в собственность и ремонт Городского центра культуры</t>
  </si>
  <si>
    <t xml:space="preserve">Приобретены музыкальные инструменты </t>
  </si>
  <si>
    <t xml:space="preserve">В 2015 году были объявлены торги на приобретение искусственного покрытия для футбольного поля. В связи с погодными условиями монтаж покрытия перенесен на 2016 год. </t>
  </si>
  <si>
    <t>Обновление активных основных средств, повышение производительности труда в малом и среднем предпринимательстве (проведен городской конкурс по субсидированию договоров лизинга, 18 получателей).</t>
  </si>
  <si>
    <t>Приобретено оборудование и прочий инструментарий.</t>
  </si>
  <si>
    <t>Оснащение рабочих мест медицинских работников компьютерной техникой, развитие сетевой и информационной инфраструктуры,  внедрение программного обеспечения, обеспечение защиты персональных данных больных,  обеспечение медицинского персонала навыкам работы с ПК.</t>
  </si>
  <si>
    <t>В 2015 году отремонтированно 42 многоквартирных жилых дома, всего запланировано 45 домов.</t>
  </si>
  <si>
    <t>В 2015 году средства собирались за ранее произведенный ремонт многоквартирных жилых дома.</t>
  </si>
  <si>
    <t xml:space="preserve">В 2015 году 14 семьям выделены средства на социальные выплаты для приобретения или строительства индивидуального жилья. </t>
  </si>
  <si>
    <t>В 2013 году оказана материальная помощь 2663 семьям, в 2014 году - 7 семьям. Снижение объемов оказания материальной помощи произошло в связи со вступлением нормативных документов (постановление Правительства РБ от 11.06.2013г. №410) в рамках которого сокращены категирии получателей и виды расходов, по которым оказывается материальная помощь.</t>
  </si>
  <si>
    <t>плановый показатель, итого</t>
  </si>
  <si>
    <t>в т.ч. с гос. поддержкой</t>
  </si>
  <si>
    <t>внебюджетные средства</t>
  </si>
  <si>
    <t>Общий объем инвестиций по проекту за период 2011-2015гг. составил 301,7 млн. руб.  Приобретена и введена в эксплуатацию координатная многоэлектродная машина CSA 102-S фирмы "IDEAL WERK" (Германия) для контактной сварки бортов автосамосвалов и прицепной техники.  В 2014 году изготовлены опытные образцы самосвальной платформы с футеровочным покрытием, объемом 20 куб.м, изготовлена оснастка для роботехнического сварочного комплекса, с целью увеличения коэффициента загузки. В 2015 году изготовлен модернизированный самосвальный полуприцеп НЕФАЗ - 9509 и опытного образцать самосвального прицепа совместно с компанией "Bell" (ЮАР). Освоено производство новой продукции на  2,3 млрд.руб. (в 2011 году - 687 млн.руб., в 2012 году - 400 млн.руб., в 2013 году - 1214 млн.руб., в 2015 году - 221 млн.руб.).</t>
  </si>
  <si>
    <t xml:space="preserve">Общий объем инвестиций по проекту за период 2011-2015гг. составил 237,8 млн. руб. Закончены работы по оснащению участка изготовления самосвальных прицепов овального сечения. Изготовлены опытные образцы автоцистерны НЕФАЗ-66069 для сбора газового конденсата и нефти на шасси КАМАЗ-43118, изготовлен опытный образец автоцистерны 66069-11-01 для механизированного заполнения и выгрузки жидких отходов, не содержащих горючих, агрессивных и взыровоопасных веществ,закончен первый этап перевода производства бортовых прицепов и полуприцепов с постовой на конвейрную сварку-сборку и сборку.  Освоено производство новой продукции более чем на 1,3 млрд.руб. (в 2011 году - 484 млн.руб., в 2012 году - 440 млн.руб., в 2013 году - 157 млн.руб, в 2014 году - 18 млн.руб., в 2015 году - 249 млн.руб.).
</t>
  </si>
  <si>
    <t xml:space="preserve">Объем инвестий по проекту составил 55,1 млн.руб. Завершен первый этап создания автоматической системы учета энергоносителей. Экономия энергоносителей по результатам внедрения мероприятий 2011-2015гг. составила 69 млн.руб., в том числе в 2014 году - 34,2 млн.руб., в 2015 году - 35 млн.руб.
</t>
  </si>
  <si>
    <t xml:space="preserve">Общий объем инвестиций по проекту за период 2011-2015гг. составил 98,3 млн.руб. Запущены в серию три новые модели автобусов, работающих на газе: полунизкопольный  городской с двигателем Mercedes-Benz (Euro 5), со 100-процентной низкопольностью городские с двигателями Mercedes-Benz (Euro 5) и  Cummins (Euro 4).   В 2014 году разработан опытный образец вахтового автомобиля НЕФАЗ-42111-25 из сандвич панелей на базе шасси КАМАЗ-43502, изготовлен опытный образец вахтового автомобиля НЕФАЗ-4208 с краново-манипулляторным устройством ИНМАН ИМ-50 на базе шасси КАМАЗ-5350, приобретен станок с ЧПУ для гибки профильных труб. В 2015 году освоен выпуск пассажирских автобусов с газовыми двигателями стандарта Euro 5, в том числе с газовым двигателем фирмы Yuchai  (КНР. )Выпущено новой  продукции на сумму 4,1 млрд.руб. (в 2011 году - 197 млн.руб., в 2012 году - 122 млн.руб., в 2013 году - 221 млн.руб., в 2014 году - 1280 млн.руб., в 2015 году - 2260 млн.руб.). Создано 51 новое рабочее место.
</t>
  </si>
  <si>
    <t>Изготовлена и реализована первая мелкосерийная партия пожарных автомобилей на сумму 53 млн.руб.</t>
  </si>
  <si>
    <t>В 2015 году приобретены автотранспортные средства (автомобили УАЗ - 3 шт.) и обрудование (пресс-машина, насос и др.)</t>
  </si>
  <si>
    <t>Основные мероприятия реализованные в 2015 году:</t>
  </si>
  <si>
    <t>городского округа город Нефтекамск Республики Башкортостан на 2011-2015 годы в 2015 году</t>
  </si>
  <si>
    <t>Подпрограмма "Обеспечение жильем молодых семей" федеральной целевой программы "Жилище" на 2011-2015 гг.</t>
  </si>
  <si>
    <t>Республиканская программа государственной поддержки молодых семей, нуждающихся в улучшении жилищных условий на 2011-2015 гг.</t>
  </si>
  <si>
    <r>
      <t>Приобретение медицинского оборудования (</t>
    </r>
    <r>
      <rPr>
        <i/>
        <sz val="12"/>
        <rFont val="Times New Roman"/>
        <family val="1"/>
      </rPr>
      <t>рентгенологическое, лабораторное, наркозно-дыхательное, эндоскопическое, диагностическое, стерилизационное, вспомогательное оборудование, вычислительная техника, автомобили скорой мед.помощи</t>
    </r>
    <r>
      <rPr>
        <sz val="12"/>
        <rFont val="Times New Roman"/>
        <family val="1"/>
      </rPr>
      <t>)</t>
    </r>
  </si>
  <si>
    <t>Капитальный ремонт кровли в МБУК "ДК" с. Амзя</t>
  </si>
  <si>
    <t>Реконструкция городского стадиона "Торос" ДЮСШ МБУ Комитет по физической культуре, спорту и туризму городского округа г. Нефтекамск РБ</t>
  </si>
  <si>
    <t>Организация временного трудоустройства несовершеннолетних граждан в возрасте от 14 до 18 лет в свободное от учебы время</t>
  </si>
  <si>
    <t>Выполнение капитального ремонта жил.фонда, в т.ч. через:</t>
  </si>
  <si>
    <t>Газоснабжение микрорайона Крым-Сараево г.Нефтекамске РБ</t>
  </si>
  <si>
    <t>Развитие индустриального парка "Прикамье" на территории городского округа г.Нефтекамск РБ</t>
  </si>
  <si>
    <t>Администрация ГО             г. Нефтекамск РБ</t>
  </si>
  <si>
    <t xml:space="preserve">Администрация ГО            г. Нефтекамск РБ               </t>
  </si>
  <si>
    <t>Администрация ГО                г. Нефтекамск РБ, предприятия ЖКХ и строительства, НОФ "Региональный оператор РБ"</t>
  </si>
  <si>
    <t>Администрация ГО         г. Нефтекамск РБ, предприятия ЖКХ и строительства</t>
  </si>
  <si>
    <t>Администрация ГО, ГКУ ЦЗН г. Нефтекамск</t>
  </si>
  <si>
    <t>ГБУЗ ЦГБ                            г. Нефтекамск</t>
  </si>
  <si>
    <t>ГБУЗ ЦГБ                          г. Нефтекамск</t>
  </si>
  <si>
    <t>ГБУЗ ЦГБ                               г. Нефтекамск</t>
  </si>
  <si>
    <t>ГБУЗ ЦГБ                     г. Нефтекамск</t>
  </si>
  <si>
    <t>Администрация ГО            г. Нефтекамск РБ    (отдел по учету и распределеню жилья)</t>
  </si>
  <si>
    <t>Администрация ГО               г. Нефтекамск РБ           (отдел по учету и распределеню жилья)</t>
  </si>
  <si>
    <t>Социально-экономический эффект                        от реализации программных мероприятий                   в 2014 году.</t>
  </si>
  <si>
    <t>В 2015 году изготовлен модернизированный самосвальный полуприцеп НЕФАЗ - 9509 и опытный  образец самосвального прицепа совместно с компанией "Bell" (ЮАР). Разработаны и изготовлены новые самосвальные установки для перевозки зерна КАМАЗ-45114, 44145. Освоено новой продукции на 221 млн. рублей.</t>
  </si>
  <si>
    <t>В 2015 году разработаны и изготовлены опытный образец полуприцепа-цистерны термоизолированной НЕФАЗ-96897, две модели модернизированных прицепов и полуприцепов бортовых. Освоено производство новой продукции на 249 млн. рублей.</t>
  </si>
  <si>
    <t>Экономия энергоносителей по результатам внедрения мероприятий в 2015 году составила 35 млн. рублей.</t>
  </si>
  <si>
    <t xml:space="preserve">В 2015 году освоен выпуск пассажирских автобусов с газовыми двигателями стандарта ЕВРО-5, в том числе с газовым двигателем фирмы Yuchai  (КНР). Выпущено новой  продукции на сумму 2260 млн. рублей. </t>
  </si>
  <si>
    <t>Чистая прибыль от выполненных мероприятий - 51 млн. рублей.</t>
  </si>
  <si>
    <t>В 2015 году в рамках проекта построены 17,2 км. сетей. Для завершения газификации микрорайона требуется дополнительно 21 мнл. рублей.</t>
  </si>
  <si>
    <t>В 2015 году проведен капитальный ремонт дороги по ул. Янаульская (4,4 км.).</t>
  </si>
  <si>
    <t>Работы ведутся в рамках гос.контракта от 12.12.2013 г. № 38-326/13, срок исполнения контракта два года.</t>
  </si>
  <si>
    <t xml:space="preserve">Обеспеченность населения жильем - 23,34 кв.м. За 11 месяцев 2015 года  введено 78,1 тысяч кв. м., из них 20,4 % составляет индивидуальное жилищное строительство. </t>
  </si>
  <si>
    <t xml:space="preserve">В 2015 году в рамках Республиканской программы, создано 6 специальных рабочих мест с компенсацией затрат работодателям на оснащение новых рабочих мест. </t>
  </si>
  <si>
    <t>В 2015 году бюджетные средства не выделялись, в индустриальном парке функционирует 17 участников, объем готовой отгруженной продукции - около 1 млрд. рублей, 558 рабочих мест.</t>
  </si>
  <si>
    <t>Министерство промышленности и инновационной политики РБ, Администрация ГО г.Нефтекамск РБ, управляющая компания ООО "Автопласт"</t>
  </si>
  <si>
    <t>техническое перевооружение производства материалов насосным методом ПТсПВХп - 108,7 млн. рублей, создано 100 новых рабочих мест.</t>
  </si>
  <si>
    <t>создание производственных мощностей по производству подголовников (участок производства формованных изделий УПФИ) - 1,82 млн. рублей, создано 26 новых рабочих мест;</t>
  </si>
  <si>
    <t>Общий объем инвестиционных вложений  на организацию производства за период 2011-2015гг. составил 176,5 млн. рублей. Ежегодный объем отгруженной продукции составляет около 100 млн.руб.</t>
  </si>
  <si>
    <t>создание участка оплетки резиновых шнуров - 2,5 млн. рублей, создано 15 новых рабочих мест;</t>
  </si>
  <si>
    <t>Приобретено оборудование для подготовки пиролиза сырья в производстве угля. Произведена модернизация ретортного цеха (2 млн. руб.) и насосной станции водозабора (0,2 млн. руб.).</t>
  </si>
  <si>
    <t>В 2015 году получили финансовую помощь в виде компенсации затрат регистрации предпринимательской деятельности 5 безработных граждан. Оказаны государственные услуги по вопросам организации предпринимательской деятельности  36 безработным гражданам.</t>
  </si>
  <si>
    <t xml:space="preserve">В 2015 году проведен ремонт акушерского отделения. Проведена замена оконных блоков в поликлиническом отделении № 4, замена кровли зданий административно-хозяйственной части,патологоанатомического отделения. Выполнен капитальный ремонт системы вентиляции акушерского отделения, входной группы кожно-венерологического отделения, 1-го хирургического отделения. </t>
  </si>
  <si>
    <t>В 2015 году проведена диспансеризация пребывающих в стационаре детей-сирот и детей находящихся в трудной жизненной ситуации  - 130 человек.  На развитие программы "Родовый сертификат" получено 20,4 млн. рублей,  на проведение иммунизации населения - 2,3 млн. рублей.</t>
  </si>
  <si>
    <t>Приобретение мультимедийного оборудования для организации электронного образования в общеобразовательных учреждниях  городского округа г.Нефтекамск РБ (3 мобильных класса с программным обеспечением, интерактивные доски, оборудование для кабинетов биологии), приобретение оборудования для сетевого школьного телевидения.</t>
  </si>
  <si>
    <t>В декабре 2015 года планируется ввод в эксплуатацию  детского сада в мкр. № 25 (проспект Комсомольский, 41 Г).</t>
  </si>
  <si>
    <t>За счет средств бюджета ГО в 2015 году проведен текущий ремонт образовательных учереждений. За счет средств республиканского бюджета проведен капитальный ремонт в следующих учреждениях: МОБУ СОШ № 2 - капитальный ремонт крыши, МОБУ СОШ № 3 - капитальный ремонт окон, МОБУ СОШ № 6 - капитальный ремонт мягкой кровли, МОБУ СОШ № 7 - капитальный ремонт окон, МОБУ СОШ № 9 - капитальный ремонт столовой и инженерных сетей водоснабжения и водоотведения, МОБУ СОШ № 14 - капитальный ремонт мягкой кровли, МОБУ СОШ № 16 - капитальный ремонт актового зала и инженерных сетей, СОШ с. Ташкиново - капитальный ремонт спортивного зала.</t>
  </si>
  <si>
    <t>В 2015 году - 174 несовершеннолетних гражданина в возрасте 14-18 лет, из них 4 относящихся к категории "трудных".</t>
  </si>
  <si>
    <t>В 2015 году  в общественных работах приняли участие 134 безработных гражданина.</t>
  </si>
</sst>
</file>

<file path=xl/styles.xml><?xml version="1.0" encoding="utf-8"?>
<styleSheet xmlns="http://schemas.openxmlformats.org/spreadsheetml/2006/main">
  <numFmts count="6">
    <numFmt numFmtId="164" formatCode="0.0"/>
    <numFmt numFmtId="165" formatCode="#,##0.0"/>
    <numFmt numFmtId="166" formatCode="#,##0.0_ ;\-#,##0.0\ "/>
    <numFmt numFmtId="167" formatCode="0.000"/>
    <numFmt numFmtId="168" formatCode="#,##0.00_ ;\-#,##0.00\ "/>
    <numFmt numFmtId="169" formatCode="#,##0_ ;\-#,##0\ "/>
  </numFmts>
  <fonts count="12">
    <font>
      <sz val="10"/>
      <name val="Arial Cyr"/>
      <charset val="204"/>
    </font>
    <font>
      <sz val="12"/>
      <name val="Times New Roman"/>
      <family val="1"/>
      <charset val="204"/>
    </font>
    <font>
      <b/>
      <sz val="12"/>
      <name val="Times New Roman"/>
      <family val="1"/>
      <charset val="204"/>
    </font>
    <font>
      <b/>
      <sz val="14"/>
      <name val="Times New Roman"/>
      <family val="1"/>
      <charset val="204"/>
    </font>
    <font>
      <sz val="10"/>
      <name val="Times New Roman"/>
      <family val="1"/>
      <charset val="204"/>
    </font>
    <font>
      <i/>
      <sz val="12"/>
      <name val="Times New Roman"/>
      <family val="1"/>
      <charset val="204"/>
    </font>
    <font>
      <sz val="12"/>
      <name val="Arial Cyr"/>
      <charset val="204"/>
    </font>
    <font>
      <b/>
      <sz val="15"/>
      <name val="Times New Roman"/>
      <family val="1"/>
    </font>
    <font>
      <sz val="12"/>
      <name val="Times New Roman"/>
      <family val="1"/>
    </font>
    <font>
      <i/>
      <sz val="12"/>
      <name val="Times New Roman"/>
      <family val="1"/>
    </font>
    <font>
      <sz val="16"/>
      <name val="Times New Roman"/>
      <family val="1"/>
      <charset val="204"/>
    </font>
    <font>
      <sz val="14"/>
      <name val="Times New Roman"/>
      <family val="1"/>
      <charset val="204"/>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s>
  <cellStyleXfs count="1">
    <xf numFmtId="0" fontId="0" fillId="0" borderId="0"/>
  </cellStyleXfs>
  <cellXfs count="321">
    <xf numFmtId="0" fontId="0" fillId="0" borderId="0" xfId="0"/>
    <xf numFmtId="0" fontId="4" fillId="0" borderId="0" xfId="0" applyFont="1" applyAlignment="1">
      <alignment wrapText="1"/>
    </xf>
    <xf numFmtId="0" fontId="5" fillId="0" borderId="0" xfId="0" applyFont="1"/>
    <xf numFmtId="164" fontId="1" fillId="0" borderId="1" xfId="0" applyNumberFormat="1" applyFont="1" applyBorder="1" applyAlignment="1">
      <alignment horizontal="center" vertical="top" wrapText="1"/>
    </xf>
    <xf numFmtId="164" fontId="4" fillId="0" borderId="0" xfId="0" applyNumberFormat="1" applyFont="1" applyAlignment="1">
      <alignment wrapText="1"/>
    </xf>
    <xf numFmtId="165" fontId="2" fillId="0" borderId="1" xfId="0" applyNumberFormat="1" applyFont="1" applyBorder="1" applyAlignment="1">
      <alignment horizontal="center" vertical="top"/>
    </xf>
    <xf numFmtId="164"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164" fontId="1" fillId="0" borderId="1" xfId="0" applyNumberFormat="1" applyFont="1" applyFill="1" applyBorder="1" applyAlignment="1">
      <alignment horizontal="center" vertical="top"/>
    </xf>
    <xf numFmtId="0" fontId="1" fillId="2" borderId="1" xfId="0" applyFont="1" applyFill="1" applyBorder="1" applyAlignment="1">
      <alignment horizontal="justify" vertical="top" wrapText="1"/>
    </xf>
    <xf numFmtId="164"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2" fontId="1" fillId="2" borderId="1" xfId="0" applyNumberFormat="1" applyFont="1" applyFill="1" applyBorder="1" applyAlignment="1">
      <alignment horizontal="center" vertical="top" wrapText="1"/>
    </xf>
    <xf numFmtId="0" fontId="1" fillId="0" borderId="1" xfId="0" applyFont="1" applyBorder="1" applyAlignment="1">
      <alignment horizontal="center" vertical="top"/>
    </xf>
    <xf numFmtId="0" fontId="6" fillId="0" borderId="1" xfId="0" applyFont="1" applyBorder="1" applyAlignment="1">
      <alignment vertical="center"/>
    </xf>
    <xf numFmtId="0" fontId="8" fillId="0" borderId="15" xfId="0" applyFont="1" applyBorder="1" applyAlignment="1">
      <alignment horizontal="center" wrapText="1"/>
    </xf>
    <xf numFmtId="0" fontId="6" fillId="0" borderId="0" xfId="0" applyFont="1"/>
    <xf numFmtId="0" fontId="8" fillId="0" borderId="15" xfId="0" applyFont="1" applyBorder="1" applyAlignment="1">
      <alignment horizontal="center" textRotation="90" wrapText="1"/>
    </xf>
    <xf numFmtId="0" fontId="8" fillId="0" borderId="15" xfId="0" applyFont="1" applyBorder="1" applyAlignment="1">
      <alignment horizontal="left" vertical="top" wrapText="1"/>
    </xf>
    <xf numFmtId="0" fontId="8" fillId="0" borderId="15" xfId="0" applyFont="1" applyBorder="1" applyAlignment="1">
      <alignment horizontal="right" vertical="top" wrapText="1"/>
    </xf>
    <xf numFmtId="164" fontId="8" fillId="0" borderId="15" xfId="0" applyNumberFormat="1" applyFont="1" applyBorder="1" applyAlignment="1">
      <alignment horizontal="right" vertical="top" wrapText="1"/>
    </xf>
    <xf numFmtId="1" fontId="8" fillId="0" borderId="15" xfId="0" applyNumberFormat="1" applyFont="1" applyBorder="1" applyAlignment="1">
      <alignment horizontal="right" vertical="top" wrapText="1"/>
    </xf>
    <xf numFmtId="0" fontId="8" fillId="0" borderId="8" xfId="0" applyFont="1" applyBorder="1" applyAlignment="1">
      <alignment horizontal="center" vertical="top" wrapText="1"/>
    </xf>
    <xf numFmtId="0" fontId="8" fillId="0" borderId="21" xfId="0" applyFont="1" applyBorder="1" applyAlignment="1">
      <alignment horizontal="center" textRotation="90" wrapText="1"/>
    </xf>
    <xf numFmtId="0" fontId="8" fillId="0" borderId="20" xfId="0" applyFont="1" applyBorder="1" applyAlignment="1">
      <alignment horizontal="center" textRotation="90" wrapText="1"/>
    </xf>
    <xf numFmtId="0" fontId="8" fillId="0" borderId="21" xfId="0" applyFont="1" applyBorder="1" applyAlignment="1">
      <alignment horizontal="right" vertical="top" wrapText="1"/>
    </xf>
    <xf numFmtId="0" fontId="8" fillId="0" borderId="20" xfId="0" applyFont="1" applyBorder="1" applyAlignment="1">
      <alignment horizontal="right" vertical="top" wrapText="1"/>
    </xf>
    <xf numFmtId="1" fontId="8" fillId="0" borderId="20" xfId="0" applyNumberFormat="1" applyFont="1" applyBorder="1" applyAlignment="1">
      <alignment horizontal="right" vertical="top" wrapText="1"/>
    </xf>
    <xf numFmtId="0" fontId="0" fillId="0" borderId="0" xfId="0" applyFont="1"/>
    <xf numFmtId="0" fontId="0" fillId="0" borderId="0" xfId="0" applyFont="1" applyFill="1"/>
    <xf numFmtId="1" fontId="1" fillId="2" borderId="1" xfId="0" applyNumberFormat="1" applyFont="1" applyFill="1" applyBorder="1" applyAlignment="1">
      <alignment horizontal="center" vertical="top" wrapText="1"/>
    </xf>
    <xf numFmtId="0" fontId="1" fillId="3" borderId="1" xfId="0" applyFont="1" applyFill="1" applyBorder="1" applyAlignment="1">
      <alignment horizontal="justify" vertical="top" wrapText="1"/>
    </xf>
    <xf numFmtId="0" fontId="1" fillId="2" borderId="1" xfId="0" applyFont="1" applyFill="1" applyBorder="1" applyAlignment="1">
      <alignment horizontal="justify" vertical="center" wrapText="1"/>
    </xf>
    <xf numFmtId="164" fontId="1" fillId="2"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164" fontId="1" fillId="0" borderId="1" xfId="0" applyNumberFormat="1" applyFont="1" applyFill="1" applyBorder="1" applyAlignment="1">
      <alignment horizontal="center" vertical="center" wrapText="1"/>
    </xf>
    <xf numFmtId="164" fontId="0" fillId="0" borderId="0" xfId="0" applyNumberFormat="1" applyFont="1"/>
    <xf numFmtId="164" fontId="8" fillId="0" borderId="21" xfId="0" applyNumberFormat="1" applyFont="1" applyBorder="1" applyAlignment="1">
      <alignment horizontal="right" vertical="top" wrapText="1"/>
    </xf>
    <xf numFmtId="0" fontId="1" fillId="3" borderId="1" xfId="0" applyFont="1" applyFill="1" applyBorder="1" applyAlignment="1">
      <alignment horizontal="left" vertical="top" wrapText="1"/>
    </xf>
    <xf numFmtId="1" fontId="1" fillId="0" borderId="1" xfId="0" applyNumberFormat="1" applyFont="1" applyBorder="1" applyAlignment="1">
      <alignment horizontal="center" vertical="top" wrapText="1"/>
    </xf>
    <xf numFmtId="164" fontId="0" fillId="0" borderId="0" xfId="0" applyNumberFormat="1" applyFont="1" applyFill="1"/>
    <xf numFmtId="0" fontId="4" fillId="0" borderId="0" xfId="0" applyFont="1"/>
    <xf numFmtId="0" fontId="1" fillId="0" borderId="1" xfId="0" applyFont="1" applyFill="1" applyBorder="1" applyAlignment="1">
      <alignment horizontal="center" vertical="top"/>
    </xf>
    <xf numFmtId="0" fontId="8" fillId="0" borderId="29" xfId="0" applyFont="1" applyBorder="1" applyAlignment="1">
      <alignment horizontal="right" vertical="top" wrapText="1"/>
    </xf>
    <xf numFmtId="0" fontId="1" fillId="0" borderId="1" xfId="0" applyFont="1" applyBorder="1" applyAlignment="1">
      <alignment horizontal="justify" vertical="top" wrapText="1"/>
    </xf>
    <xf numFmtId="1" fontId="1" fillId="0" borderId="1" xfId="0" applyNumberFormat="1" applyFont="1" applyFill="1" applyBorder="1" applyAlignment="1">
      <alignment horizontal="center" vertical="top" wrapText="1"/>
    </xf>
    <xf numFmtId="1"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justify" vertical="top" wrapText="1"/>
    </xf>
    <xf numFmtId="1" fontId="1" fillId="0" borderId="1" xfId="0" applyNumberFormat="1" applyFont="1" applyFill="1" applyBorder="1" applyAlignment="1">
      <alignment horizontal="center" vertical="top"/>
    </xf>
    <xf numFmtId="164" fontId="4" fillId="0" borderId="0" xfId="0" applyNumberFormat="1" applyFont="1"/>
    <xf numFmtId="0" fontId="1" fillId="0" borderId="8" xfId="0" applyFont="1" applyFill="1" applyBorder="1" applyAlignment="1">
      <alignment horizontal="left" vertical="center" wrapText="1"/>
    </xf>
    <xf numFmtId="0" fontId="2" fillId="3" borderId="1" xfId="0" applyFont="1" applyFill="1" applyBorder="1" applyAlignment="1">
      <alignment horizontal="justify" vertical="center"/>
    </xf>
    <xf numFmtId="164" fontId="2" fillId="2"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2" fillId="0" borderId="1" xfId="0" applyFont="1" applyBorder="1" applyAlignment="1">
      <alignment horizontal="justify" vertical="center"/>
    </xf>
    <xf numFmtId="164" fontId="2" fillId="0" borderId="1" xfId="0" applyNumberFormat="1" applyFont="1" applyBorder="1" applyAlignment="1">
      <alignment horizontal="justify" vertical="center"/>
    </xf>
    <xf numFmtId="164" fontId="4" fillId="0" borderId="0" xfId="0" applyNumberFormat="1" applyFont="1" applyFill="1" applyAlignment="1">
      <alignment wrapText="1"/>
    </xf>
    <xf numFmtId="165" fontId="2" fillId="0" borderId="1" xfId="0" applyNumberFormat="1" applyFont="1" applyFill="1" applyBorder="1" applyAlignment="1">
      <alignment horizontal="center" vertical="top"/>
    </xf>
    <xf numFmtId="164" fontId="8" fillId="0" borderId="29" xfId="0" applyNumberFormat="1" applyFont="1" applyBorder="1" applyAlignment="1">
      <alignment horizontal="right" vertical="top" wrapText="1"/>
    </xf>
    <xf numFmtId="0" fontId="8" fillId="0" borderId="1" xfId="0" applyFont="1" applyBorder="1" applyAlignment="1">
      <alignment horizontal="center" vertical="top" wrapText="1"/>
    </xf>
    <xf numFmtId="0" fontId="8" fillId="0" borderId="10" xfId="0" applyFont="1" applyBorder="1" applyAlignment="1">
      <alignment horizontal="left" vertical="top" wrapText="1"/>
    </xf>
    <xf numFmtId="0" fontId="8" fillId="0" borderId="15" xfId="0" applyFont="1" applyFill="1" applyBorder="1" applyAlignment="1">
      <alignment horizontal="left" vertical="top" wrapText="1"/>
    </xf>
    <xf numFmtId="164" fontId="2" fillId="0" borderId="1" xfId="0" applyNumberFormat="1" applyFont="1" applyFill="1" applyBorder="1" applyAlignment="1">
      <alignment horizontal="justify" vertical="center"/>
    </xf>
    <xf numFmtId="0" fontId="1" fillId="4" borderId="1" xfId="0" applyFont="1" applyFill="1" applyBorder="1" applyAlignment="1">
      <alignment horizontal="center" vertical="top"/>
    </xf>
    <xf numFmtId="164" fontId="1" fillId="4" borderId="1" xfId="0" applyNumberFormat="1" applyFont="1" applyFill="1" applyBorder="1" applyAlignment="1">
      <alignment horizontal="center" vertical="top" wrapText="1"/>
    </xf>
    <xf numFmtId="1" fontId="1" fillId="4" borderId="1" xfId="0" applyNumberFormat="1" applyFont="1" applyFill="1" applyBorder="1" applyAlignment="1">
      <alignment horizontal="center" vertical="top" wrapText="1"/>
    </xf>
    <xf numFmtId="0" fontId="1" fillId="4" borderId="1" xfId="0" applyFont="1" applyFill="1" applyBorder="1" applyAlignment="1">
      <alignment horizontal="center" vertical="top" wrapText="1"/>
    </xf>
    <xf numFmtId="164" fontId="4" fillId="4" borderId="0" xfId="0" applyNumberFormat="1" applyFont="1" applyFill="1" applyAlignment="1">
      <alignment wrapText="1"/>
    </xf>
    <xf numFmtId="164" fontId="0" fillId="4" borderId="0" xfId="0" applyNumberFormat="1" applyFont="1" applyFill="1"/>
    <xf numFmtId="165" fontId="2" fillId="4" borderId="1" xfId="0" applyNumberFormat="1" applyFont="1" applyFill="1" applyBorder="1" applyAlignment="1">
      <alignment horizontal="center" vertical="top"/>
    </xf>
    <xf numFmtId="0" fontId="0" fillId="4" borderId="0" xfId="0" applyFont="1" applyFill="1"/>
    <xf numFmtId="164" fontId="10" fillId="0" borderId="1" xfId="0" applyNumberFormat="1" applyFont="1" applyFill="1" applyBorder="1" applyAlignment="1">
      <alignment horizontal="center" vertical="top" wrapText="1"/>
    </xf>
    <xf numFmtId="1" fontId="10" fillId="0" borderId="1" xfId="0" applyNumberFormat="1" applyFont="1" applyFill="1" applyBorder="1" applyAlignment="1">
      <alignment horizontal="center" vertical="top" wrapText="1"/>
    </xf>
    <xf numFmtId="0" fontId="1" fillId="0" borderId="28" xfId="0" applyFont="1" applyFill="1" applyBorder="1" applyAlignment="1">
      <alignment horizontal="center" vertical="top" wrapText="1"/>
    </xf>
    <xf numFmtId="0" fontId="1" fillId="0" borderId="0" xfId="0" applyFont="1" applyBorder="1" applyAlignment="1">
      <alignment horizontal="center" vertical="top"/>
    </xf>
    <xf numFmtId="164" fontId="1" fillId="4" borderId="1" xfId="0" applyNumberFormat="1" applyFont="1" applyFill="1" applyBorder="1" applyAlignment="1">
      <alignment horizontal="center" vertical="top"/>
    </xf>
    <xf numFmtId="1" fontId="1" fillId="4" borderId="1" xfId="0" applyNumberFormat="1" applyFont="1" applyFill="1" applyBorder="1" applyAlignment="1">
      <alignment horizontal="center" vertical="center" wrapText="1"/>
    </xf>
    <xf numFmtId="0" fontId="8" fillId="0" borderId="26" xfId="0" applyFont="1" applyBorder="1" applyAlignment="1">
      <alignment horizontal="left" vertical="top" wrapText="1"/>
    </xf>
    <xf numFmtId="0" fontId="1" fillId="0" borderId="1" xfId="0"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4" borderId="1" xfId="0" applyFont="1" applyFill="1" applyBorder="1" applyAlignment="1">
      <alignment horizontal="justify" vertical="top" wrapText="1"/>
    </xf>
    <xf numFmtId="0" fontId="1" fillId="4" borderId="1" xfId="0" applyFont="1" applyFill="1" applyBorder="1" applyAlignment="1">
      <alignment horizontal="center" vertical="center"/>
    </xf>
    <xf numFmtId="0" fontId="1" fillId="4" borderId="1" xfId="0" applyFont="1" applyFill="1" applyBorder="1" applyAlignment="1">
      <alignment vertical="top" wrapText="1"/>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center" wrapText="1"/>
    </xf>
    <xf numFmtId="164" fontId="1" fillId="4" borderId="1" xfId="0" applyNumberFormat="1" applyFont="1" applyFill="1" applyBorder="1" applyAlignment="1">
      <alignment horizontal="left" vertical="top" wrapText="1"/>
    </xf>
    <xf numFmtId="164" fontId="2" fillId="0" borderId="1" xfId="0" applyNumberFormat="1" applyFont="1" applyFill="1" applyBorder="1" applyAlignment="1">
      <alignment horizontal="center" vertical="center"/>
    </xf>
    <xf numFmtId="0" fontId="2" fillId="0" borderId="1" xfId="0" applyFont="1" applyFill="1" applyBorder="1" applyAlignment="1">
      <alignment horizontal="justify" vertical="center"/>
    </xf>
    <xf numFmtId="0" fontId="1" fillId="4" borderId="8" xfId="0" applyFont="1" applyFill="1" applyBorder="1" applyAlignment="1">
      <alignment horizontal="left" vertical="center" wrapText="1"/>
    </xf>
    <xf numFmtId="0" fontId="1" fillId="4" borderId="9" xfId="0" applyFont="1" applyFill="1" applyBorder="1" applyAlignment="1">
      <alignment horizontal="center" vertical="top" wrapText="1"/>
    </xf>
    <xf numFmtId="0" fontId="1" fillId="4" borderId="9" xfId="0" applyFont="1" applyFill="1" applyBorder="1" applyAlignment="1">
      <alignment vertical="top" wrapText="1"/>
    </xf>
    <xf numFmtId="0" fontId="1" fillId="0" borderId="9" xfId="0" applyFont="1" applyFill="1" applyBorder="1" applyAlignment="1">
      <alignment horizontal="center" vertical="top" wrapText="1"/>
    </xf>
    <xf numFmtId="1" fontId="1" fillId="4" borderId="1" xfId="0" applyNumberFormat="1" applyFont="1" applyFill="1" applyBorder="1" applyAlignment="1">
      <alignment horizontal="center" vertical="top"/>
    </xf>
    <xf numFmtId="0" fontId="1" fillId="4" borderId="1" xfId="0" applyFont="1" applyFill="1" applyBorder="1" applyAlignment="1">
      <alignment horizontal="justify" vertical="center" wrapText="1"/>
    </xf>
    <xf numFmtId="0" fontId="1" fillId="3" borderId="1" xfId="0" applyFont="1" applyFill="1" applyBorder="1" applyAlignment="1">
      <alignment horizontal="center" vertical="top" wrapText="1"/>
    </xf>
    <xf numFmtId="0" fontId="1" fillId="4" borderId="1" xfId="0" applyFont="1" applyFill="1" applyBorder="1" applyAlignment="1">
      <alignment vertical="center" wrapText="1"/>
    </xf>
    <xf numFmtId="2"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top" wrapText="1"/>
    </xf>
    <xf numFmtId="166" fontId="1" fillId="0" borderId="1" xfId="0" applyNumberFormat="1" applyFont="1" applyFill="1" applyBorder="1" applyAlignment="1">
      <alignment horizontal="center" vertical="top" wrapText="1"/>
    </xf>
    <xf numFmtId="166" fontId="1" fillId="4" borderId="1" xfId="0" applyNumberFormat="1" applyFont="1" applyFill="1" applyBorder="1" applyAlignment="1">
      <alignment horizontal="center" vertical="top" wrapText="1"/>
    </xf>
    <xf numFmtId="168" fontId="1" fillId="0" borderId="1" xfId="0" applyNumberFormat="1" applyFont="1" applyFill="1" applyBorder="1" applyAlignment="1">
      <alignment horizontal="center" vertical="top" wrapText="1"/>
    </xf>
    <xf numFmtId="169" fontId="1" fillId="4" borderId="1" xfId="0" applyNumberFormat="1" applyFont="1" applyFill="1" applyBorder="1" applyAlignment="1">
      <alignment horizontal="center" vertical="top" wrapText="1"/>
    </xf>
    <xf numFmtId="169" fontId="1" fillId="0" borderId="1" xfId="0" applyNumberFormat="1" applyFont="1" applyFill="1" applyBorder="1" applyAlignment="1">
      <alignment horizontal="center" vertical="top" wrapText="1"/>
    </xf>
    <xf numFmtId="167" fontId="1" fillId="0" borderId="1" xfId="0" applyNumberFormat="1" applyFont="1" applyFill="1" applyBorder="1" applyAlignment="1">
      <alignment horizontal="center" vertical="top" wrapText="1"/>
    </xf>
    <xf numFmtId="0" fontId="1" fillId="2" borderId="1" xfId="0" applyFont="1" applyFill="1" applyBorder="1" applyAlignment="1">
      <alignment horizontal="center" vertical="center" wrapText="1"/>
    </xf>
    <xf numFmtId="0" fontId="11" fillId="0" borderId="0" xfId="0" applyFont="1" applyAlignment="1">
      <alignment horizontal="right"/>
    </xf>
    <xf numFmtId="1" fontId="8" fillId="0" borderId="21" xfId="0" applyNumberFormat="1" applyFont="1" applyBorder="1" applyAlignment="1">
      <alignment horizontal="right" vertical="top" wrapText="1"/>
    </xf>
    <xf numFmtId="2" fontId="8" fillId="0" borderId="29" xfId="0" applyNumberFormat="1" applyFont="1" applyBorder="1" applyAlignment="1">
      <alignment horizontal="right" vertical="top" wrapText="1"/>
    </xf>
    <xf numFmtId="164" fontId="8" fillId="0" borderId="10" xfId="0" applyNumberFormat="1" applyFont="1" applyBorder="1" applyAlignment="1">
      <alignment horizontal="right" vertical="top" wrapText="1"/>
    </xf>
    <xf numFmtId="1" fontId="8" fillId="0" borderId="30" xfId="0" applyNumberFormat="1" applyFont="1" applyBorder="1" applyAlignment="1">
      <alignment horizontal="right" vertical="top" wrapText="1"/>
    </xf>
    <xf numFmtId="0" fontId="8" fillId="0" borderId="10" xfId="0" applyFont="1" applyBorder="1" applyAlignment="1">
      <alignment horizontal="right" vertical="top" wrapText="1"/>
    </xf>
    <xf numFmtId="0" fontId="8" fillId="0" borderId="30" xfId="0" applyFont="1" applyBorder="1" applyAlignment="1">
      <alignment horizontal="right" vertical="top" wrapText="1"/>
    </xf>
    <xf numFmtId="1" fontId="8" fillId="0" borderId="10" xfId="0" applyNumberFormat="1" applyFont="1" applyBorder="1" applyAlignment="1">
      <alignment horizontal="right" vertical="top" wrapText="1"/>
    </xf>
    <xf numFmtId="0" fontId="8" fillId="0" borderId="29" xfId="0" applyFont="1" applyBorder="1" applyAlignment="1">
      <alignment vertical="top" wrapText="1"/>
    </xf>
    <xf numFmtId="1" fontId="8" fillId="0" borderId="1" xfId="0" applyNumberFormat="1" applyFont="1" applyFill="1" applyBorder="1" applyAlignment="1">
      <alignment horizontal="center" vertical="top"/>
    </xf>
    <xf numFmtId="164" fontId="8" fillId="0" borderId="15" xfId="0" applyNumberFormat="1" applyFont="1" applyFill="1" applyBorder="1" applyAlignment="1">
      <alignment horizontal="center" vertical="top"/>
    </xf>
    <xf numFmtId="0" fontId="8" fillId="0" borderId="5" xfId="0" applyFont="1" applyBorder="1" applyAlignment="1">
      <alignment horizontal="left" vertical="center" wrapText="1"/>
    </xf>
    <xf numFmtId="0" fontId="8" fillId="0" borderId="21" xfId="0" applyFont="1" applyBorder="1" applyAlignment="1">
      <alignment vertical="top" wrapText="1"/>
    </xf>
    <xf numFmtId="0" fontId="8" fillId="0" borderId="3" xfId="0" applyFont="1" applyBorder="1" applyAlignment="1">
      <alignment horizontal="left" vertical="center" wrapText="1"/>
    </xf>
    <xf numFmtId="0" fontId="8"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3" xfId="0" applyFont="1" applyBorder="1" applyAlignment="1">
      <alignment horizontal="center" vertical="top" wrapText="1"/>
    </xf>
    <xf numFmtId="0" fontId="8" fillId="0" borderId="15"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justify" vertical="top" wrapText="1"/>
    </xf>
    <xf numFmtId="0" fontId="1" fillId="0" borderId="1" xfId="0" applyFont="1" applyFill="1" applyBorder="1" applyAlignment="1">
      <alignment horizontal="center" vertical="center"/>
    </xf>
    <xf numFmtId="0" fontId="1" fillId="0" borderId="1" xfId="0" applyFont="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Border="1" applyAlignment="1">
      <alignment horizontal="center" vertical="center"/>
    </xf>
    <xf numFmtId="0" fontId="2" fillId="0" borderId="1" xfId="0" applyFont="1" applyBorder="1" applyAlignment="1">
      <alignment horizontal="justify" vertical="center"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5"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8" fillId="0" borderId="1" xfId="0" applyFont="1" applyBorder="1" applyAlignment="1">
      <alignment horizontal="left" vertical="top" wrapText="1"/>
    </xf>
    <xf numFmtId="0" fontId="8" fillId="0" borderId="27" xfId="0" applyFont="1" applyBorder="1" applyAlignment="1">
      <alignment horizontal="left" vertical="top" wrapText="1"/>
    </xf>
    <xf numFmtId="0" fontId="8" fillId="0" borderId="36" xfId="0" applyFont="1" applyBorder="1" applyAlignment="1">
      <alignment horizontal="left" vertical="top" wrapText="1"/>
    </xf>
    <xf numFmtId="0" fontId="8" fillId="0" borderId="21" xfId="0" applyFont="1" applyBorder="1" applyAlignment="1">
      <alignment horizontal="left" vertical="top" wrapText="1"/>
    </xf>
    <xf numFmtId="0" fontId="9" fillId="0" borderId="1" xfId="0" applyFont="1" applyBorder="1" applyAlignment="1">
      <alignment horizontal="center" vertical="top" wrapText="1"/>
    </xf>
    <xf numFmtId="2" fontId="8" fillId="0" borderId="1" xfId="0" applyNumberFormat="1" applyFont="1" applyBorder="1" applyAlignment="1">
      <alignment horizontal="center" vertical="top" wrapText="1"/>
    </xf>
    <xf numFmtId="0" fontId="6" fillId="0" borderId="1" xfId="0" applyFont="1" applyFill="1" applyBorder="1" applyAlignment="1">
      <alignment vertical="center"/>
    </xf>
    <xf numFmtId="0" fontId="1" fillId="0" borderId="1" xfId="0" applyFont="1" applyFill="1" applyBorder="1" applyAlignment="1">
      <alignment horizontal="justify" vertical="top" wrapText="1"/>
    </xf>
    <xf numFmtId="0" fontId="1" fillId="0" borderId="1" xfId="0" applyFont="1" applyBorder="1" applyAlignment="1">
      <alignment horizontal="center" vertical="top" wrapText="1"/>
    </xf>
    <xf numFmtId="0" fontId="0" fillId="0" borderId="0" xfId="0" applyFont="1" applyAlignment="1">
      <alignment horizontal="right"/>
    </xf>
    <xf numFmtId="0" fontId="8" fillId="0" borderId="10" xfId="0" applyFont="1" applyBorder="1" applyAlignment="1">
      <alignment horizontal="center" vertical="top" wrapText="1"/>
    </xf>
    <xf numFmtId="0" fontId="8" fillId="0" borderId="15" xfId="0" applyFont="1" applyBorder="1" applyAlignment="1">
      <alignment horizontal="center" vertical="top" wrapText="1"/>
    </xf>
    <xf numFmtId="0" fontId="8" fillId="0" borderId="2" xfId="0" applyFont="1" applyBorder="1" applyAlignment="1">
      <alignment horizontal="left" vertical="top" wrapText="1"/>
    </xf>
    <xf numFmtId="164" fontId="8" fillId="0" borderId="21" xfId="0" applyNumberFormat="1" applyFont="1" applyBorder="1" applyAlignment="1">
      <alignment horizontal="center" vertical="top" wrapText="1"/>
    </xf>
    <xf numFmtId="164" fontId="8" fillId="0" borderId="15" xfId="0" applyNumberFormat="1" applyFont="1" applyBorder="1" applyAlignment="1">
      <alignment horizontal="center" vertical="top" wrapText="1"/>
    </xf>
    <xf numFmtId="1" fontId="8" fillId="0" borderId="20" xfId="0" applyNumberFormat="1" applyFont="1" applyBorder="1" applyAlignment="1">
      <alignment horizontal="center" vertical="top" wrapText="1"/>
    </xf>
    <xf numFmtId="0" fontId="8" fillId="0" borderId="21" xfId="0" applyFont="1" applyBorder="1" applyAlignment="1">
      <alignment horizontal="center" vertical="top" wrapText="1"/>
    </xf>
    <xf numFmtId="0" fontId="8" fillId="0" borderId="20" xfId="0" applyFont="1" applyBorder="1" applyAlignment="1">
      <alignment horizontal="center" vertical="top" wrapText="1"/>
    </xf>
    <xf numFmtId="1" fontId="8" fillId="0" borderId="15" xfId="0" applyNumberFormat="1" applyFont="1" applyBorder="1" applyAlignment="1">
      <alignment horizontal="center" vertical="top" wrapText="1"/>
    </xf>
    <xf numFmtId="1" fontId="8" fillId="0" borderId="21" xfId="0" applyNumberFormat="1" applyFont="1" applyBorder="1" applyAlignment="1">
      <alignment horizontal="center" vertical="top" wrapText="1"/>
    </xf>
    <xf numFmtId="2" fontId="8" fillId="0" borderId="21" xfId="0" applyNumberFormat="1" applyFont="1" applyBorder="1" applyAlignment="1">
      <alignment horizontal="center" vertical="top" wrapText="1"/>
    </xf>
    <xf numFmtId="2" fontId="8" fillId="0" borderId="15" xfId="0" applyNumberFormat="1" applyFont="1" applyBorder="1" applyAlignment="1">
      <alignment horizontal="center" vertical="top" wrapText="1"/>
    </xf>
    <xf numFmtId="164" fontId="8" fillId="0" borderId="20" xfId="0" applyNumberFormat="1" applyFont="1" applyBorder="1" applyAlignment="1">
      <alignment horizontal="center" vertical="top" wrapText="1"/>
    </xf>
    <xf numFmtId="164" fontId="8" fillId="0" borderId="1" xfId="0" applyNumberFormat="1" applyFont="1" applyBorder="1" applyAlignment="1">
      <alignment horizontal="center" vertical="top" wrapText="1"/>
    </xf>
    <xf numFmtId="164" fontId="8" fillId="0" borderId="1" xfId="0" applyNumberFormat="1" applyFont="1" applyFill="1" applyBorder="1" applyAlignment="1">
      <alignment horizontal="center" vertical="top" wrapText="1"/>
    </xf>
    <xf numFmtId="164" fontId="8" fillId="0" borderId="29" xfId="0" applyNumberFormat="1" applyFont="1" applyBorder="1" applyAlignment="1">
      <alignment horizontal="center" vertical="top" wrapText="1"/>
    </xf>
    <xf numFmtId="164" fontId="8" fillId="0" borderId="10" xfId="0" applyNumberFormat="1" applyFont="1" applyBorder="1" applyAlignment="1">
      <alignment horizontal="center" vertical="top" wrapText="1"/>
    </xf>
    <xf numFmtId="1" fontId="8" fillId="0" borderId="30" xfId="0" applyNumberFormat="1" applyFont="1" applyBorder="1" applyAlignment="1">
      <alignment horizontal="center" vertical="top" wrapText="1"/>
    </xf>
    <xf numFmtId="0" fontId="8" fillId="0" borderId="29" xfId="0" applyFont="1" applyBorder="1" applyAlignment="1">
      <alignment horizontal="center" vertical="top" wrapText="1"/>
    </xf>
    <xf numFmtId="0" fontId="8" fillId="0" borderId="30" xfId="0" applyFont="1" applyBorder="1" applyAlignment="1">
      <alignment horizontal="center" vertical="top" wrapText="1"/>
    </xf>
    <xf numFmtId="1" fontId="8" fillId="0" borderId="1" xfId="0" applyNumberFormat="1" applyFont="1" applyBorder="1" applyAlignment="1">
      <alignment horizontal="center" vertical="top" wrapText="1"/>
    </xf>
    <xf numFmtId="2" fontId="8" fillId="0" borderId="10" xfId="0" applyNumberFormat="1" applyFont="1" applyBorder="1" applyAlignment="1">
      <alignment horizontal="center" vertical="top" wrapText="1"/>
    </xf>
    <xf numFmtId="2" fontId="8" fillId="0" borderId="29" xfId="0" applyNumberFormat="1" applyFont="1" applyBorder="1" applyAlignment="1">
      <alignment horizontal="center" vertical="top" wrapText="1"/>
    </xf>
    <xf numFmtId="1" fontId="8" fillId="0" borderId="10" xfId="0" applyNumberFormat="1" applyFont="1" applyBorder="1" applyAlignment="1">
      <alignment horizontal="center" vertical="top" wrapText="1"/>
    </xf>
    <xf numFmtId="164" fontId="8" fillId="0" borderId="20" xfId="0" applyNumberFormat="1" applyFont="1" applyFill="1" applyBorder="1" applyAlignment="1">
      <alignment horizontal="center" vertical="top" wrapText="1"/>
    </xf>
    <xf numFmtId="1" fontId="8" fillId="3" borderId="1" xfId="0" applyNumberFormat="1" applyFont="1" applyFill="1" applyBorder="1" applyAlignment="1">
      <alignment horizontal="center" vertical="top" wrapText="1"/>
    </xf>
    <xf numFmtId="164" fontId="8" fillId="0" borderId="19" xfId="0" applyNumberFormat="1" applyFont="1" applyBorder="1" applyAlignment="1">
      <alignment horizontal="center" vertical="top" wrapText="1"/>
    </xf>
    <xf numFmtId="1" fontId="8" fillId="0" borderId="15" xfId="0" applyNumberFormat="1" applyFont="1" applyFill="1" applyBorder="1" applyAlignment="1">
      <alignment horizontal="center" vertical="top"/>
    </xf>
    <xf numFmtId="164" fontId="8" fillId="0" borderId="21" xfId="0" applyNumberFormat="1" applyFont="1" applyFill="1" applyBorder="1" applyAlignment="1">
      <alignment horizontal="center" vertical="top" wrapText="1"/>
    </xf>
    <xf numFmtId="164" fontId="8" fillId="0" borderId="15" xfId="0" applyNumberFormat="1" applyFont="1" applyFill="1" applyBorder="1" applyAlignment="1">
      <alignment horizontal="center" vertical="top" wrapText="1"/>
    </xf>
    <xf numFmtId="1" fontId="8" fillId="0" borderId="20" xfId="0" applyNumberFormat="1" applyFont="1" applyFill="1" applyBorder="1" applyAlignment="1">
      <alignment horizontal="center" vertical="top" wrapText="1"/>
    </xf>
    <xf numFmtId="1" fontId="8" fillId="3" borderId="15" xfId="0" applyNumberFormat="1" applyFont="1" applyFill="1" applyBorder="1" applyAlignment="1">
      <alignment horizontal="center" vertical="top" wrapText="1"/>
    </xf>
    <xf numFmtId="164" fontId="8" fillId="3" borderId="15" xfId="0" applyNumberFormat="1" applyFont="1" applyFill="1" applyBorder="1" applyAlignment="1">
      <alignment horizontal="center" vertical="top" wrapText="1"/>
    </xf>
    <xf numFmtId="164" fontId="8" fillId="0" borderId="34" xfId="0" applyNumberFormat="1" applyFont="1" applyFill="1" applyBorder="1" applyAlignment="1">
      <alignment horizontal="center" vertical="center" wrapText="1"/>
    </xf>
    <xf numFmtId="164" fontId="8" fillId="0" borderId="35"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164" fontId="8" fillId="0" borderId="22" xfId="0" applyNumberFormat="1" applyFont="1" applyFill="1" applyBorder="1" applyAlignment="1">
      <alignment horizontal="center" vertical="center" wrapText="1"/>
    </xf>
    <xf numFmtId="1" fontId="8" fillId="0" borderId="4" xfId="0" applyNumberFormat="1" applyFont="1" applyFill="1" applyBorder="1" applyAlignment="1">
      <alignment horizontal="center" vertical="center" wrapText="1"/>
    </xf>
    <xf numFmtId="164" fontId="8" fillId="0" borderId="22"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0" fontId="8" fillId="0" borderId="2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5" fillId="0" borderId="2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8" fillId="0" borderId="13" xfId="0" applyFont="1" applyBorder="1" applyAlignment="1">
      <alignment horizontal="center" vertical="top" wrapText="1"/>
    </xf>
    <xf numFmtId="0" fontId="8" fillId="0" borderId="26" xfId="0" applyFont="1" applyBorder="1" applyAlignment="1">
      <alignment horizontal="center" vertical="top" wrapText="1"/>
    </xf>
    <xf numFmtId="0" fontId="8" fillId="0" borderId="15" xfId="0" applyFont="1" applyBorder="1" applyAlignment="1">
      <alignment horizontal="center" vertical="top" wrapText="1"/>
    </xf>
    <xf numFmtId="0" fontId="8" fillId="0" borderId="32" xfId="0" applyFont="1" applyBorder="1" applyAlignment="1">
      <alignment horizontal="center" vertical="top" wrapText="1"/>
    </xf>
    <xf numFmtId="0" fontId="8" fillId="0" borderId="33" xfId="0" applyFont="1" applyBorder="1" applyAlignment="1">
      <alignment horizontal="center" vertical="top" wrapText="1"/>
    </xf>
    <xf numFmtId="0" fontId="8" fillId="0" borderId="31" xfId="0" applyFont="1" applyBorder="1" applyAlignment="1">
      <alignment horizontal="center" vertical="top" wrapText="1"/>
    </xf>
    <xf numFmtId="0" fontId="8" fillId="0" borderId="11" xfId="0" applyFont="1" applyBorder="1" applyAlignment="1">
      <alignment horizontal="center" vertical="top" wrapText="1"/>
    </xf>
    <xf numFmtId="0" fontId="8" fillId="0" borderId="16" xfId="0" applyFont="1" applyBorder="1" applyAlignment="1">
      <alignment horizontal="center" vertical="top" wrapText="1"/>
    </xf>
    <xf numFmtId="0" fontId="8" fillId="0" borderId="14" xfId="0" applyFont="1" applyBorder="1" applyAlignment="1">
      <alignment horizontal="center" vertical="top" wrapText="1"/>
    </xf>
    <xf numFmtId="0" fontId="8" fillId="0" borderId="2" xfId="0" applyFont="1" applyBorder="1" applyAlignment="1">
      <alignment horizontal="center" vertical="top" wrapText="1"/>
    </xf>
    <xf numFmtId="0" fontId="8" fillId="0" borderId="5" xfId="0" applyFont="1" applyBorder="1" applyAlignment="1">
      <alignment horizontal="center" vertical="top" wrapText="1"/>
    </xf>
    <xf numFmtId="0" fontId="8" fillId="0" borderId="3" xfId="0" applyFont="1" applyBorder="1" applyAlignment="1">
      <alignment horizontal="center" vertical="top" wrapText="1"/>
    </xf>
    <xf numFmtId="0" fontId="8" fillId="0" borderId="27" xfId="0" applyFont="1" applyBorder="1" applyAlignment="1">
      <alignment horizontal="center" vertical="top" wrapText="1"/>
    </xf>
    <xf numFmtId="0" fontId="8" fillId="0" borderId="36" xfId="0" applyFont="1" applyBorder="1" applyAlignment="1">
      <alignment horizontal="center" vertical="top" wrapText="1"/>
    </xf>
    <xf numFmtId="0" fontId="8" fillId="0" borderId="21" xfId="0" applyFont="1" applyBorder="1" applyAlignment="1">
      <alignment horizontal="center" vertical="top" wrapText="1"/>
    </xf>
    <xf numFmtId="0" fontId="9" fillId="0" borderId="28"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8" fillId="0" borderId="28" xfId="0" applyFont="1" applyBorder="1" applyAlignment="1">
      <alignment horizont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3" xfId="0" applyFont="1" applyBorder="1" applyAlignment="1">
      <alignment horizontal="left" vertical="top" wrapText="1"/>
    </xf>
    <xf numFmtId="164" fontId="8" fillId="0" borderId="27" xfId="0" applyNumberFormat="1" applyFont="1" applyBorder="1" applyAlignment="1">
      <alignment horizontal="center" vertical="top" wrapText="1"/>
    </xf>
    <xf numFmtId="164" fontId="8" fillId="0" borderId="36" xfId="0" applyNumberFormat="1" applyFont="1" applyBorder="1" applyAlignment="1">
      <alignment horizontal="center" vertical="top" wrapText="1"/>
    </xf>
    <xf numFmtId="164" fontId="8" fillId="0" borderId="21" xfId="0" applyNumberFormat="1" applyFont="1" applyBorder="1" applyAlignment="1">
      <alignment horizontal="center" vertical="top" wrapText="1"/>
    </xf>
    <xf numFmtId="164" fontId="8" fillId="0" borderId="2" xfId="0" applyNumberFormat="1" applyFont="1" applyBorder="1" applyAlignment="1">
      <alignment horizontal="center" vertical="top" wrapText="1"/>
    </xf>
    <xf numFmtId="164" fontId="8" fillId="0" borderId="5" xfId="0" applyNumberFormat="1" applyFont="1" applyBorder="1" applyAlignment="1">
      <alignment horizontal="center" vertical="top" wrapText="1"/>
    </xf>
    <xf numFmtId="164" fontId="8" fillId="0" borderId="3" xfId="0" applyNumberFormat="1" applyFont="1" applyBorder="1" applyAlignment="1">
      <alignment horizontal="center" vertical="top" wrapText="1"/>
    </xf>
    <xf numFmtId="1" fontId="8" fillId="0" borderId="32" xfId="0" applyNumberFormat="1" applyFont="1" applyBorder="1" applyAlignment="1">
      <alignment horizontal="center" vertical="top" wrapText="1"/>
    </xf>
    <xf numFmtId="1" fontId="8" fillId="0" borderId="33" xfId="0" applyNumberFormat="1" applyFont="1" applyBorder="1" applyAlignment="1">
      <alignment horizontal="center" vertical="top" wrapText="1"/>
    </xf>
    <xf numFmtId="1" fontId="8" fillId="0" borderId="31" xfId="0" applyNumberFormat="1" applyFont="1" applyBorder="1" applyAlignment="1">
      <alignment horizontal="center" vertical="top" wrapText="1"/>
    </xf>
    <xf numFmtId="0" fontId="7" fillId="0" borderId="0" xfId="0" applyFont="1" applyAlignment="1">
      <alignment horizontal="center"/>
    </xf>
    <xf numFmtId="0" fontId="7" fillId="0" borderId="0" xfId="0" applyFont="1" applyBorder="1" applyAlignment="1">
      <alignment horizontal="center"/>
    </xf>
    <xf numFmtId="0" fontId="7" fillId="0" borderId="8" xfId="0" applyFont="1" applyBorder="1" applyAlignment="1">
      <alignment horizont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7" xfId="0" applyFont="1" applyBorder="1" applyAlignment="1">
      <alignment horizontal="center" vertical="center" wrapText="1"/>
    </xf>
    <xf numFmtId="0" fontId="1" fillId="4" borderId="2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0" borderId="2"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vertical="top" wrapText="1"/>
    </xf>
    <xf numFmtId="0" fontId="1" fillId="0" borderId="1" xfId="0" applyFont="1" applyFill="1" applyBorder="1" applyAlignment="1">
      <alignment horizontal="justify" vertical="top"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vertical="top" wrapText="1"/>
    </xf>
    <xf numFmtId="0" fontId="2" fillId="0" borderId="1" xfId="0" applyFont="1" applyBorder="1" applyAlignment="1">
      <alignment horizontal="justify" vertical="center" wrapText="1"/>
    </xf>
    <xf numFmtId="0" fontId="2" fillId="3"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5" fillId="0" borderId="28" xfId="0" applyFont="1" applyFill="1" applyBorder="1" applyAlignment="1">
      <alignment horizontal="center" vertical="top" wrapText="1"/>
    </xf>
    <xf numFmtId="0" fontId="5" fillId="0" borderId="9"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13" xfId="0" applyFont="1" applyFill="1" applyBorder="1" applyAlignment="1">
      <alignment horizontal="left" vertical="top" wrapText="1"/>
    </xf>
    <xf numFmtId="0" fontId="1" fillId="0" borderId="26" xfId="0" applyFont="1" applyFill="1" applyBorder="1" applyAlignment="1">
      <alignment horizontal="left" vertical="top"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5" fillId="4" borderId="1" xfId="0" applyFont="1" applyFill="1" applyBorder="1" applyAlignment="1">
      <alignment horizontal="center" vertical="top"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1" fillId="4" borderId="28" xfId="0" applyFont="1" applyFill="1" applyBorder="1" applyAlignment="1">
      <alignment horizontal="left" vertical="top" wrapText="1"/>
    </xf>
    <xf numFmtId="0" fontId="1" fillId="4" borderId="10" xfId="0" applyFont="1" applyFill="1" applyBorder="1" applyAlignment="1">
      <alignment horizontal="left" vertical="top" wrapText="1"/>
    </xf>
    <xf numFmtId="0" fontId="3" fillId="0" borderId="0" xfId="0" applyFont="1" applyAlignment="1">
      <alignment horizontal="center" vertical="top"/>
    </xf>
    <xf numFmtId="0" fontId="5" fillId="0" borderId="1" xfId="0" applyFont="1" applyBorder="1" applyAlignment="1">
      <alignment horizontal="center" vertical="center" wrapText="1"/>
    </xf>
    <xf numFmtId="0" fontId="1" fillId="0" borderId="8" xfId="0" applyFont="1" applyBorder="1" applyAlignment="1">
      <alignment horizontal="center" vertical="top"/>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5" fillId="0" borderId="3" xfId="0" applyFont="1" applyBorder="1" applyAlignment="1">
      <alignment horizontal="center" vertical="top" wrapText="1"/>
    </xf>
    <xf numFmtId="0" fontId="5" fillId="0" borderId="13"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28" xfId="0" applyFont="1" applyBorder="1" applyAlignment="1">
      <alignment horizontal="center" vertical="top" wrapText="1"/>
    </xf>
    <xf numFmtId="0" fontId="2" fillId="0" borderId="9" xfId="0" applyFont="1" applyBorder="1" applyAlignment="1">
      <alignment horizontal="center"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 fillId="0" borderId="2" xfId="0" applyFont="1" applyFill="1" applyBorder="1" applyAlignment="1">
      <alignment vertical="top" wrapText="1"/>
    </xf>
    <xf numFmtId="0" fontId="1" fillId="0" borderId="5" xfId="0" applyFont="1" applyFill="1" applyBorder="1" applyAlignment="1">
      <alignment vertical="top" wrapText="1"/>
    </xf>
    <xf numFmtId="0" fontId="1" fillId="0" borderId="3" xfId="0" applyFont="1" applyFill="1" applyBorder="1" applyAlignment="1">
      <alignment vertical="top" wrapText="1"/>
    </xf>
    <xf numFmtId="0" fontId="2" fillId="0" borderId="2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2" fillId="0" borderId="28" xfId="0" applyFont="1" applyFill="1" applyBorder="1" applyAlignment="1">
      <alignment horizontal="center" vertical="top" wrapText="1"/>
    </xf>
    <xf numFmtId="0" fontId="2" fillId="0" borderId="9" xfId="0" applyFont="1" applyFill="1" applyBorder="1" applyAlignment="1">
      <alignment horizontal="center" vertical="top" wrapText="1"/>
    </xf>
    <xf numFmtId="0" fontId="5" fillId="0" borderId="10" xfId="0" applyFont="1" applyFill="1" applyBorder="1" applyAlignment="1">
      <alignment horizontal="center" vertical="center" wrapText="1"/>
    </xf>
    <xf numFmtId="0" fontId="8" fillId="3" borderId="15"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90"/>
  <sheetViews>
    <sheetView tabSelected="1" topLeftCell="A49" zoomScale="90" zoomScaleNormal="90" workbookViewId="0">
      <selection activeCell="T62" sqref="T62"/>
    </sheetView>
  </sheetViews>
  <sheetFormatPr defaultRowHeight="12.75"/>
  <cols>
    <col min="1" max="1" width="4.28515625" style="28" customWidth="1"/>
    <col min="2" max="2" width="42.28515625" style="28" customWidth="1"/>
    <col min="3" max="3" width="17.5703125" style="28" customWidth="1"/>
    <col min="4" max="4" width="24.5703125" style="28" customWidth="1"/>
    <col min="5" max="5" width="9.28515625" style="28" customWidth="1"/>
    <col min="6" max="13" width="7.85546875" style="28" customWidth="1"/>
    <col min="14" max="15" width="7.7109375" style="28" customWidth="1"/>
    <col min="16" max="19" width="7.85546875" style="28" customWidth="1"/>
    <col min="20" max="20" width="44.5703125" style="28" customWidth="1"/>
    <col min="21" max="256" width="9.140625" style="28"/>
    <col min="257" max="257" width="5" style="28" customWidth="1"/>
    <col min="258" max="258" width="29" style="28" customWidth="1"/>
    <col min="259" max="259" width="25.28515625" style="28" customWidth="1"/>
    <col min="260" max="260" width="0" style="28" hidden="1" customWidth="1"/>
    <col min="261" max="261" width="4.5703125" style="28" customWidth="1"/>
    <col min="262" max="262" width="5" style="28" customWidth="1"/>
    <col min="263" max="263" width="4.85546875" style="28" customWidth="1"/>
    <col min="264" max="264" width="5" style="28" customWidth="1"/>
    <col min="265" max="265" width="4.42578125" style="28" customWidth="1"/>
    <col min="266" max="266" width="4.7109375" style="28" customWidth="1"/>
    <col min="267" max="267" width="4.42578125" style="28" customWidth="1"/>
    <col min="268" max="269" width="5" style="28" customWidth="1"/>
    <col min="270" max="270" width="4.5703125" style="28" customWidth="1"/>
    <col min="271" max="271" width="4.7109375" style="28" customWidth="1"/>
    <col min="272" max="272" width="5" style="28" customWidth="1"/>
    <col min="273" max="273" width="4.42578125" style="28" customWidth="1"/>
    <col min="274" max="274" width="4.7109375" style="28" customWidth="1"/>
    <col min="275" max="275" width="4.85546875" style="28" customWidth="1"/>
    <col min="276" max="276" width="26.85546875" style="28" customWidth="1"/>
    <col min="277" max="512" width="9.140625" style="28"/>
    <col min="513" max="513" width="5" style="28" customWidth="1"/>
    <col min="514" max="514" width="29" style="28" customWidth="1"/>
    <col min="515" max="515" width="25.28515625" style="28" customWidth="1"/>
    <col min="516" max="516" width="0" style="28" hidden="1" customWidth="1"/>
    <col min="517" max="517" width="4.5703125" style="28" customWidth="1"/>
    <col min="518" max="518" width="5" style="28" customWidth="1"/>
    <col min="519" max="519" width="4.85546875" style="28" customWidth="1"/>
    <col min="520" max="520" width="5" style="28" customWidth="1"/>
    <col min="521" max="521" width="4.42578125" style="28" customWidth="1"/>
    <col min="522" max="522" width="4.7109375" style="28" customWidth="1"/>
    <col min="523" max="523" width="4.42578125" style="28" customWidth="1"/>
    <col min="524" max="525" width="5" style="28" customWidth="1"/>
    <col min="526" max="526" width="4.5703125" style="28" customWidth="1"/>
    <col min="527" max="527" width="4.7109375" style="28" customWidth="1"/>
    <col min="528" max="528" width="5" style="28" customWidth="1"/>
    <col min="529" max="529" width="4.42578125" style="28" customWidth="1"/>
    <col min="530" max="530" width="4.7109375" style="28" customWidth="1"/>
    <col min="531" max="531" width="4.85546875" style="28" customWidth="1"/>
    <col min="532" max="532" width="26.85546875" style="28" customWidth="1"/>
    <col min="533" max="768" width="9.140625" style="28"/>
    <col min="769" max="769" width="5" style="28" customWidth="1"/>
    <col min="770" max="770" width="29" style="28" customWidth="1"/>
    <col min="771" max="771" width="25.28515625" style="28" customWidth="1"/>
    <col min="772" max="772" width="0" style="28" hidden="1" customWidth="1"/>
    <col min="773" max="773" width="4.5703125" style="28" customWidth="1"/>
    <col min="774" max="774" width="5" style="28" customWidth="1"/>
    <col min="775" max="775" width="4.85546875" style="28" customWidth="1"/>
    <col min="776" max="776" width="5" style="28" customWidth="1"/>
    <col min="777" max="777" width="4.42578125" style="28" customWidth="1"/>
    <col min="778" max="778" width="4.7109375" style="28" customWidth="1"/>
    <col min="779" max="779" width="4.42578125" style="28" customWidth="1"/>
    <col min="780" max="781" width="5" style="28" customWidth="1"/>
    <col min="782" max="782" width="4.5703125" style="28" customWidth="1"/>
    <col min="783" max="783" width="4.7109375" style="28" customWidth="1"/>
    <col min="784" max="784" width="5" style="28" customWidth="1"/>
    <col min="785" max="785" width="4.42578125" style="28" customWidth="1"/>
    <col min="786" max="786" width="4.7109375" style="28" customWidth="1"/>
    <col min="787" max="787" width="4.85546875" style="28" customWidth="1"/>
    <col min="788" max="788" width="26.85546875" style="28" customWidth="1"/>
    <col min="789" max="1024" width="9.140625" style="28"/>
    <col min="1025" max="1025" width="5" style="28" customWidth="1"/>
    <col min="1026" max="1026" width="29" style="28" customWidth="1"/>
    <col min="1027" max="1027" width="25.28515625" style="28" customWidth="1"/>
    <col min="1028" max="1028" width="0" style="28" hidden="1" customWidth="1"/>
    <col min="1029" max="1029" width="4.5703125" style="28" customWidth="1"/>
    <col min="1030" max="1030" width="5" style="28" customWidth="1"/>
    <col min="1031" max="1031" width="4.85546875" style="28" customWidth="1"/>
    <col min="1032" max="1032" width="5" style="28" customWidth="1"/>
    <col min="1033" max="1033" width="4.42578125" style="28" customWidth="1"/>
    <col min="1034" max="1034" width="4.7109375" style="28" customWidth="1"/>
    <col min="1035" max="1035" width="4.42578125" style="28" customWidth="1"/>
    <col min="1036" max="1037" width="5" style="28" customWidth="1"/>
    <col min="1038" max="1038" width="4.5703125" style="28" customWidth="1"/>
    <col min="1039" max="1039" width="4.7109375" style="28" customWidth="1"/>
    <col min="1040" max="1040" width="5" style="28" customWidth="1"/>
    <col min="1041" max="1041" width="4.42578125" style="28" customWidth="1"/>
    <col min="1042" max="1042" width="4.7109375" style="28" customWidth="1"/>
    <col min="1043" max="1043" width="4.85546875" style="28" customWidth="1"/>
    <col min="1044" max="1044" width="26.85546875" style="28" customWidth="1"/>
    <col min="1045" max="1280" width="9.140625" style="28"/>
    <col min="1281" max="1281" width="5" style="28" customWidth="1"/>
    <col min="1282" max="1282" width="29" style="28" customWidth="1"/>
    <col min="1283" max="1283" width="25.28515625" style="28" customWidth="1"/>
    <col min="1284" max="1284" width="0" style="28" hidden="1" customWidth="1"/>
    <col min="1285" max="1285" width="4.5703125" style="28" customWidth="1"/>
    <col min="1286" max="1286" width="5" style="28" customWidth="1"/>
    <col min="1287" max="1287" width="4.85546875" style="28" customWidth="1"/>
    <col min="1288" max="1288" width="5" style="28" customWidth="1"/>
    <col min="1289" max="1289" width="4.42578125" style="28" customWidth="1"/>
    <col min="1290" max="1290" width="4.7109375" style="28" customWidth="1"/>
    <col min="1291" max="1291" width="4.42578125" style="28" customWidth="1"/>
    <col min="1292" max="1293" width="5" style="28" customWidth="1"/>
    <col min="1294" max="1294" width="4.5703125" style="28" customWidth="1"/>
    <col min="1295" max="1295" width="4.7109375" style="28" customWidth="1"/>
    <col min="1296" max="1296" width="5" style="28" customWidth="1"/>
    <col min="1297" max="1297" width="4.42578125" style="28" customWidth="1"/>
    <col min="1298" max="1298" width="4.7109375" style="28" customWidth="1"/>
    <col min="1299" max="1299" width="4.85546875" style="28" customWidth="1"/>
    <col min="1300" max="1300" width="26.85546875" style="28" customWidth="1"/>
    <col min="1301" max="1536" width="9.140625" style="28"/>
    <col min="1537" max="1537" width="5" style="28" customWidth="1"/>
    <col min="1538" max="1538" width="29" style="28" customWidth="1"/>
    <col min="1539" max="1539" width="25.28515625" style="28" customWidth="1"/>
    <col min="1540" max="1540" width="0" style="28" hidden="1" customWidth="1"/>
    <col min="1541" max="1541" width="4.5703125" style="28" customWidth="1"/>
    <col min="1542" max="1542" width="5" style="28" customWidth="1"/>
    <col min="1543" max="1543" width="4.85546875" style="28" customWidth="1"/>
    <col min="1544" max="1544" width="5" style="28" customWidth="1"/>
    <col min="1545" max="1545" width="4.42578125" style="28" customWidth="1"/>
    <col min="1546" max="1546" width="4.7109375" style="28" customWidth="1"/>
    <col min="1547" max="1547" width="4.42578125" style="28" customWidth="1"/>
    <col min="1548" max="1549" width="5" style="28" customWidth="1"/>
    <col min="1550" max="1550" width="4.5703125" style="28" customWidth="1"/>
    <col min="1551" max="1551" width="4.7109375" style="28" customWidth="1"/>
    <col min="1552" max="1552" width="5" style="28" customWidth="1"/>
    <col min="1553" max="1553" width="4.42578125" style="28" customWidth="1"/>
    <col min="1554" max="1554" width="4.7109375" style="28" customWidth="1"/>
    <col min="1555" max="1555" width="4.85546875" style="28" customWidth="1"/>
    <col min="1556" max="1556" width="26.85546875" style="28" customWidth="1"/>
    <col min="1557" max="1792" width="9.140625" style="28"/>
    <col min="1793" max="1793" width="5" style="28" customWidth="1"/>
    <col min="1794" max="1794" width="29" style="28" customWidth="1"/>
    <col min="1795" max="1795" width="25.28515625" style="28" customWidth="1"/>
    <col min="1796" max="1796" width="0" style="28" hidden="1" customWidth="1"/>
    <col min="1797" max="1797" width="4.5703125" style="28" customWidth="1"/>
    <col min="1798" max="1798" width="5" style="28" customWidth="1"/>
    <col min="1799" max="1799" width="4.85546875" style="28" customWidth="1"/>
    <col min="1800" max="1800" width="5" style="28" customWidth="1"/>
    <col min="1801" max="1801" width="4.42578125" style="28" customWidth="1"/>
    <col min="1802" max="1802" width="4.7109375" style="28" customWidth="1"/>
    <col min="1803" max="1803" width="4.42578125" style="28" customWidth="1"/>
    <col min="1804" max="1805" width="5" style="28" customWidth="1"/>
    <col min="1806" max="1806" width="4.5703125" style="28" customWidth="1"/>
    <col min="1807" max="1807" width="4.7109375" style="28" customWidth="1"/>
    <col min="1808" max="1808" width="5" style="28" customWidth="1"/>
    <col min="1809" max="1809" width="4.42578125" style="28" customWidth="1"/>
    <col min="1810" max="1810" width="4.7109375" style="28" customWidth="1"/>
    <col min="1811" max="1811" width="4.85546875" style="28" customWidth="1"/>
    <col min="1812" max="1812" width="26.85546875" style="28" customWidth="1"/>
    <col min="1813" max="2048" width="9.140625" style="28"/>
    <col min="2049" max="2049" width="5" style="28" customWidth="1"/>
    <col min="2050" max="2050" width="29" style="28" customWidth="1"/>
    <col min="2051" max="2051" width="25.28515625" style="28" customWidth="1"/>
    <col min="2052" max="2052" width="0" style="28" hidden="1" customWidth="1"/>
    <col min="2053" max="2053" width="4.5703125" style="28" customWidth="1"/>
    <col min="2054" max="2054" width="5" style="28" customWidth="1"/>
    <col min="2055" max="2055" width="4.85546875" style="28" customWidth="1"/>
    <col min="2056" max="2056" width="5" style="28" customWidth="1"/>
    <col min="2057" max="2057" width="4.42578125" style="28" customWidth="1"/>
    <col min="2058" max="2058" width="4.7109375" style="28" customWidth="1"/>
    <col min="2059" max="2059" width="4.42578125" style="28" customWidth="1"/>
    <col min="2060" max="2061" width="5" style="28" customWidth="1"/>
    <col min="2062" max="2062" width="4.5703125" style="28" customWidth="1"/>
    <col min="2063" max="2063" width="4.7109375" style="28" customWidth="1"/>
    <col min="2064" max="2064" width="5" style="28" customWidth="1"/>
    <col min="2065" max="2065" width="4.42578125" style="28" customWidth="1"/>
    <col min="2066" max="2066" width="4.7109375" style="28" customWidth="1"/>
    <col min="2067" max="2067" width="4.85546875" style="28" customWidth="1"/>
    <col min="2068" max="2068" width="26.85546875" style="28" customWidth="1"/>
    <col min="2069" max="2304" width="9.140625" style="28"/>
    <col min="2305" max="2305" width="5" style="28" customWidth="1"/>
    <col min="2306" max="2306" width="29" style="28" customWidth="1"/>
    <col min="2307" max="2307" width="25.28515625" style="28" customWidth="1"/>
    <col min="2308" max="2308" width="0" style="28" hidden="1" customWidth="1"/>
    <col min="2309" max="2309" width="4.5703125" style="28" customWidth="1"/>
    <col min="2310" max="2310" width="5" style="28" customWidth="1"/>
    <col min="2311" max="2311" width="4.85546875" style="28" customWidth="1"/>
    <col min="2312" max="2312" width="5" style="28" customWidth="1"/>
    <col min="2313" max="2313" width="4.42578125" style="28" customWidth="1"/>
    <col min="2314" max="2314" width="4.7109375" style="28" customWidth="1"/>
    <col min="2315" max="2315" width="4.42578125" style="28" customWidth="1"/>
    <col min="2316" max="2317" width="5" style="28" customWidth="1"/>
    <col min="2318" max="2318" width="4.5703125" style="28" customWidth="1"/>
    <col min="2319" max="2319" width="4.7109375" style="28" customWidth="1"/>
    <col min="2320" max="2320" width="5" style="28" customWidth="1"/>
    <col min="2321" max="2321" width="4.42578125" style="28" customWidth="1"/>
    <col min="2322" max="2322" width="4.7109375" style="28" customWidth="1"/>
    <col min="2323" max="2323" width="4.85546875" style="28" customWidth="1"/>
    <col min="2324" max="2324" width="26.85546875" style="28" customWidth="1"/>
    <col min="2325" max="2560" width="9.140625" style="28"/>
    <col min="2561" max="2561" width="5" style="28" customWidth="1"/>
    <col min="2562" max="2562" width="29" style="28" customWidth="1"/>
    <col min="2563" max="2563" width="25.28515625" style="28" customWidth="1"/>
    <col min="2564" max="2564" width="0" style="28" hidden="1" customWidth="1"/>
    <col min="2565" max="2565" width="4.5703125" style="28" customWidth="1"/>
    <col min="2566" max="2566" width="5" style="28" customWidth="1"/>
    <col min="2567" max="2567" width="4.85546875" style="28" customWidth="1"/>
    <col min="2568" max="2568" width="5" style="28" customWidth="1"/>
    <col min="2569" max="2569" width="4.42578125" style="28" customWidth="1"/>
    <col min="2570" max="2570" width="4.7109375" style="28" customWidth="1"/>
    <col min="2571" max="2571" width="4.42578125" style="28" customWidth="1"/>
    <col min="2572" max="2573" width="5" style="28" customWidth="1"/>
    <col min="2574" max="2574" width="4.5703125" style="28" customWidth="1"/>
    <col min="2575" max="2575" width="4.7109375" style="28" customWidth="1"/>
    <col min="2576" max="2576" width="5" style="28" customWidth="1"/>
    <col min="2577" max="2577" width="4.42578125" style="28" customWidth="1"/>
    <col min="2578" max="2578" width="4.7109375" style="28" customWidth="1"/>
    <col min="2579" max="2579" width="4.85546875" style="28" customWidth="1"/>
    <col min="2580" max="2580" width="26.85546875" style="28" customWidth="1"/>
    <col min="2581" max="2816" width="9.140625" style="28"/>
    <col min="2817" max="2817" width="5" style="28" customWidth="1"/>
    <col min="2818" max="2818" width="29" style="28" customWidth="1"/>
    <col min="2819" max="2819" width="25.28515625" style="28" customWidth="1"/>
    <col min="2820" max="2820" width="0" style="28" hidden="1" customWidth="1"/>
    <col min="2821" max="2821" width="4.5703125" style="28" customWidth="1"/>
    <col min="2822" max="2822" width="5" style="28" customWidth="1"/>
    <col min="2823" max="2823" width="4.85546875" style="28" customWidth="1"/>
    <col min="2824" max="2824" width="5" style="28" customWidth="1"/>
    <col min="2825" max="2825" width="4.42578125" style="28" customWidth="1"/>
    <col min="2826" max="2826" width="4.7109375" style="28" customWidth="1"/>
    <col min="2827" max="2827" width="4.42578125" style="28" customWidth="1"/>
    <col min="2828" max="2829" width="5" style="28" customWidth="1"/>
    <col min="2830" max="2830" width="4.5703125" style="28" customWidth="1"/>
    <col min="2831" max="2831" width="4.7109375" style="28" customWidth="1"/>
    <col min="2832" max="2832" width="5" style="28" customWidth="1"/>
    <col min="2833" max="2833" width="4.42578125" style="28" customWidth="1"/>
    <col min="2834" max="2834" width="4.7109375" style="28" customWidth="1"/>
    <col min="2835" max="2835" width="4.85546875" style="28" customWidth="1"/>
    <col min="2836" max="2836" width="26.85546875" style="28" customWidth="1"/>
    <col min="2837" max="3072" width="9.140625" style="28"/>
    <col min="3073" max="3073" width="5" style="28" customWidth="1"/>
    <col min="3074" max="3074" width="29" style="28" customWidth="1"/>
    <col min="3075" max="3075" width="25.28515625" style="28" customWidth="1"/>
    <col min="3076" max="3076" width="0" style="28" hidden="1" customWidth="1"/>
    <col min="3077" max="3077" width="4.5703125" style="28" customWidth="1"/>
    <col min="3078" max="3078" width="5" style="28" customWidth="1"/>
    <col min="3079" max="3079" width="4.85546875" style="28" customWidth="1"/>
    <col min="3080" max="3080" width="5" style="28" customWidth="1"/>
    <col min="3081" max="3081" width="4.42578125" style="28" customWidth="1"/>
    <col min="3082" max="3082" width="4.7109375" style="28" customWidth="1"/>
    <col min="3083" max="3083" width="4.42578125" style="28" customWidth="1"/>
    <col min="3084" max="3085" width="5" style="28" customWidth="1"/>
    <col min="3086" max="3086" width="4.5703125" style="28" customWidth="1"/>
    <col min="3087" max="3087" width="4.7109375" style="28" customWidth="1"/>
    <col min="3088" max="3088" width="5" style="28" customWidth="1"/>
    <col min="3089" max="3089" width="4.42578125" style="28" customWidth="1"/>
    <col min="3090" max="3090" width="4.7109375" style="28" customWidth="1"/>
    <col min="3091" max="3091" width="4.85546875" style="28" customWidth="1"/>
    <col min="3092" max="3092" width="26.85546875" style="28" customWidth="1"/>
    <col min="3093" max="3328" width="9.140625" style="28"/>
    <col min="3329" max="3329" width="5" style="28" customWidth="1"/>
    <col min="3330" max="3330" width="29" style="28" customWidth="1"/>
    <col min="3331" max="3331" width="25.28515625" style="28" customWidth="1"/>
    <col min="3332" max="3332" width="0" style="28" hidden="1" customWidth="1"/>
    <col min="3333" max="3333" width="4.5703125" style="28" customWidth="1"/>
    <col min="3334" max="3334" width="5" style="28" customWidth="1"/>
    <col min="3335" max="3335" width="4.85546875" style="28" customWidth="1"/>
    <col min="3336" max="3336" width="5" style="28" customWidth="1"/>
    <col min="3337" max="3337" width="4.42578125" style="28" customWidth="1"/>
    <col min="3338" max="3338" width="4.7109375" style="28" customWidth="1"/>
    <col min="3339" max="3339" width="4.42578125" style="28" customWidth="1"/>
    <col min="3340" max="3341" width="5" style="28" customWidth="1"/>
    <col min="3342" max="3342" width="4.5703125" style="28" customWidth="1"/>
    <col min="3343" max="3343" width="4.7109375" style="28" customWidth="1"/>
    <col min="3344" max="3344" width="5" style="28" customWidth="1"/>
    <col min="3345" max="3345" width="4.42578125" style="28" customWidth="1"/>
    <col min="3346" max="3346" width="4.7109375" style="28" customWidth="1"/>
    <col min="3347" max="3347" width="4.85546875" style="28" customWidth="1"/>
    <col min="3348" max="3348" width="26.85546875" style="28" customWidth="1"/>
    <col min="3349" max="3584" width="9.140625" style="28"/>
    <col min="3585" max="3585" width="5" style="28" customWidth="1"/>
    <col min="3586" max="3586" width="29" style="28" customWidth="1"/>
    <col min="3587" max="3587" width="25.28515625" style="28" customWidth="1"/>
    <col min="3588" max="3588" width="0" style="28" hidden="1" customWidth="1"/>
    <col min="3589" max="3589" width="4.5703125" style="28" customWidth="1"/>
    <col min="3590" max="3590" width="5" style="28" customWidth="1"/>
    <col min="3591" max="3591" width="4.85546875" style="28" customWidth="1"/>
    <col min="3592" max="3592" width="5" style="28" customWidth="1"/>
    <col min="3593" max="3593" width="4.42578125" style="28" customWidth="1"/>
    <col min="3594" max="3594" width="4.7109375" style="28" customWidth="1"/>
    <col min="3595" max="3595" width="4.42578125" style="28" customWidth="1"/>
    <col min="3596" max="3597" width="5" style="28" customWidth="1"/>
    <col min="3598" max="3598" width="4.5703125" style="28" customWidth="1"/>
    <col min="3599" max="3599" width="4.7109375" style="28" customWidth="1"/>
    <col min="3600" max="3600" width="5" style="28" customWidth="1"/>
    <col min="3601" max="3601" width="4.42578125" style="28" customWidth="1"/>
    <col min="3602" max="3602" width="4.7109375" style="28" customWidth="1"/>
    <col min="3603" max="3603" width="4.85546875" style="28" customWidth="1"/>
    <col min="3604" max="3604" width="26.85546875" style="28" customWidth="1"/>
    <col min="3605" max="3840" width="9.140625" style="28"/>
    <col min="3841" max="3841" width="5" style="28" customWidth="1"/>
    <col min="3842" max="3842" width="29" style="28" customWidth="1"/>
    <col min="3843" max="3843" width="25.28515625" style="28" customWidth="1"/>
    <col min="3844" max="3844" width="0" style="28" hidden="1" customWidth="1"/>
    <col min="3845" max="3845" width="4.5703125" style="28" customWidth="1"/>
    <col min="3846" max="3846" width="5" style="28" customWidth="1"/>
    <col min="3847" max="3847" width="4.85546875" style="28" customWidth="1"/>
    <col min="3848" max="3848" width="5" style="28" customWidth="1"/>
    <col min="3849" max="3849" width="4.42578125" style="28" customWidth="1"/>
    <col min="3850" max="3850" width="4.7109375" style="28" customWidth="1"/>
    <col min="3851" max="3851" width="4.42578125" style="28" customWidth="1"/>
    <col min="3852" max="3853" width="5" style="28" customWidth="1"/>
    <col min="3854" max="3854" width="4.5703125" style="28" customWidth="1"/>
    <col min="3855" max="3855" width="4.7109375" style="28" customWidth="1"/>
    <col min="3856" max="3856" width="5" style="28" customWidth="1"/>
    <col min="3857" max="3857" width="4.42578125" style="28" customWidth="1"/>
    <col min="3858" max="3858" width="4.7109375" style="28" customWidth="1"/>
    <col min="3859" max="3859" width="4.85546875" style="28" customWidth="1"/>
    <col min="3860" max="3860" width="26.85546875" style="28" customWidth="1"/>
    <col min="3861" max="4096" width="9.140625" style="28"/>
    <col min="4097" max="4097" width="5" style="28" customWidth="1"/>
    <col min="4098" max="4098" width="29" style="28" customWidth="1"/>
    <col min="4099" max="4099" width="25.28515625" style="28" customWidth="1"/>
    <col min="4100" max="4100" width="0" style="28" hidden="1" customWidth="1"/>
    <col min="4101" max="4101" width="4.5703125" style="28" customWidth="1"/>
    <col min="4102" max="4102" width="5" style="28" customWidth="1"/>
    <col min="4103" max="4103" width="4.85546875" style="28" customWidth="1"/>
    <col min="4104" max="4104" width="5" style="28" customWidth="1"/>
    <col min="4105" max="4105" width="4.42578125" style="28" customWidth="1"/>
    <col min="4106" max="4106" width="4.7109375" style="28" customWidth="1"/>
    <col min="4107" max="4107" width="4.42578125" style="28" customWidth="1"/>
    <col min="4108" max="4109" width="5" style="28" customWidth="1"/>
    <col min="4110" max="4110" width="4.5703125" style="28" customWidth="1"/>
    <col min="4111" max="4111" width="4.7109375" style="28" customWidth="1"/>
    <col min="4112" max="4112" width="5" style="28" customWidth="1"/>
    <col min="4113" max="4113" width="4.42578125" style="28" customWidth="1"/>
    <col min="4114" max="4114" width="4.7109375" style="28" customWidth="1"/>
    <col min="4115" max="4115" width="4.85546875" style="28" customWidth="1"/>
    <col min="4116" max="4116" width="26.85546875" style="28" customWidth="1"/>
    <col min="4117" max="4352" width="9.140625" style="28"/>
    <col min="4353" max="4353" width="5" style="28" customWidth="1"/>
    <col min="4354" max="4354" width="29" style="28" customWidth="1"/>
    <col min="4355" max="4355" width="25.28515625" style="28" customWidth="1"/>
    <col min="4356" max="4356" width="0" style="28" hidden="1" customWidth="1"/>
    <col min="4357" max="4357" width="4.5703125" style="28" customWidth="1"/>
    <col min="4358" max="4358" width="5" style="28" customWidth="1"/>
    <col min="4359" max="4359" width="4.85546875" style="28" customWidth="1"/>
    <col min="4360" max="4360" width="5" style="28" customWidth="1"/>
    <col min="4361" max="4361" width="4.42578125" style="28" customWidth="1"/>
    <col min="4362" max="4362" width="4.7109375" style="28" customWidth="1"/>
    <col min="4363" max="4363" width="4.42578125" style="28" customWidth="1"/>
    <col min="4364" max="4365" width="5" style="28" customWidth="1"/>
    <col min="4366" max="4366" width="4.5703125" style="28" customWidth="1"/>
    <col min="4367" max="4367" width="4.7109375" style="28" customWidth="1"/>
    <col min="4368" max="4368" width="5" style="28" customWidth="1"/>
    <col min="4369" max="4369" width="4.42578125" style="28" customWidth="1"/>
    <col min="4370" max="4370" width="4.7109375" style="28" customWidth="1"/>
    <col min="4371" max="4371" width="4.85546875" style="28" customWidth="1"/>
    <col min="4372" max="4372" width="26.85546875" style="28" customWidth="1"/>
    <col min="4373" max="4608" width="9.140625" style="28"/>
    <col min="4609" max="4609" width="5" style="28" customWidth="1"/>
    <col min="4610" max="4610" width="29" style="28" customWidth="1"/>
    <col min="4611" max="4611" width="25.28515625" style="28" customWidth="1"/>
    <col min="4612" max="4612" width="0" style="28" hidden="1" customWidth="1"/>
    <col min="4613" max="4613" width="4.5703125" style="28" customWidth="1"/>
    <col min="4614" max="4614" width="5" style="28" customWidth="1"/>
    <col min="4615" max="4615" width="4.85546875" style="28" customWidth="1"/>
    <col min="4616" max="4616" width="5" style="28" customWidth="1"/>
    <col min="4617" max="4617" width="4.42578125" style="28" customWidth="1"/>
    <col min="4618" max="4618" width="4.7109375" style="28" customWidth="1"/>
    <col min="4619" max="4619" width="4.42578125" style="28" customWidth="1"/>
    <col min="4620" max="4621" width="5" style="28" customWidth="1"/>
    <col min="4622" max="4622" width="4.5703125" style="28" customWidth="1"/>
    <col min="4623" max="4623" width="4.7109375" style="28" customWidth="1"/>
    <col min="4624" max="4624" width="5" style="28" customWidth="1"/>
    <col min="4625" max="4625" width="4.42578125" style="28" customWidth="1"/>
    <col min="4626" max="4626" width="4.7109375" style="28" customWidth="1"/>
    <col min="4627" max="4627" width="4.85546875" style="28" customWidth="1"/>
    <col min="4628" max="4628" width="26.85546875" style="28" customWidth="1"/>
    <col min="4629" max="4864" width="9.140625" style="28"/>
    <col min="4865" max="4865" width="5" style="28" customWidth="1"/>
    <col min="4866" max="4866" width="29" style="28" customWidth="1"/>
    <col min="4867" max="4867" width="25.28515625" style="28" customWidth="1"/>
    <col min="4868" max="4868" width="0" style="28" hidden="1" customWidth="1"/>
    <col min="4869" max="4869" width="4.5703125" style="28" customWidth="1"/>
    <col min="4870" max="4870" width="5" style="28" customWidth="1"/>
    <col min="4871" max="4871" width="4.85546875" style="28" customWidth="1"/>
    <col min="4872" max="4872" width="5" style="28" customWidth="1"/>
    <col min="4873" max="4873" width="4.42578125" style="28" customWidth="1"/>
    <col min="4874" max="4874" width="4.7109375" style="28" customWidth="1"/>
    <col min="4875" max="4875" width="4.42578125" style="28" customWidth="1"/>
    <col min="4876" max="4877" width="5" style="28" customWidth="1"/>
    <col min="4878" max="4878" width="4.5703125" style="28" customWidth="1"/>
    <col min="4879" max="4879" width="4.7109375" style="28" customWidth="1"/>
    <col min="4880" max="4880" width="5" style="28" customWidth="1"/>
    <col min="4881" max="4881" width="4.42578125" style="28" customWidth="1"/>
    <col min="4882" max="4882" width="4.7109375" style="28" customWidth="1"/>
    <col min="4883" max="4883" width="4.85546875" style="28" customWidth="1"/>
    <col min="4884" max="4884" width="26.85546875" style="28" customWidth="1"/>
    <col min="4885" max="5120" width="9.140625" style="28"/>
    <col min="5121" max="5121" width="5" style="28" customWidth="1"/>
    <col min="5122" max="5122" width="29" style="28" customWidth="1"/>
    <col min="5123" max="5123" width="25.28515625" style="28" customWidth="1"/>
    <col min="5124" max="5124" width="0" style="28" hidden="1" customWidth="1"/>
    <col min="5125" max="5125" width="4.5703125" style="28" customWidth="1"/>
    <col min="5126" max="5126" width="5" style="28" customWidth="1"/>
    <col min="5127" max="5127" width="4.85546875" style="28" customWidth="1"/>
    <col min="5128" max="5128" width="5" style="28" customWidth="1"/>
    <col min="5129" max="5129" width="4.42578125" style="28" customWidth="1"/>
    <col min="5130" max="5130" width="4.7109375" style="28" customWidth="1"/>
    <col min="5131" max="5131" width="4.42578125" style="28" customWidth="1"/>
    <col min="5132" max="5133" width="5" style="28" customWidth="1"/>
    <col min="5134" max="5134" width="4.5703125" style="28" customWidth="1"/>
    <col min="5135" max="5135" width="4.7109375" style="28" customWidth="1"/>
    <col min="5136" max="5136" width="5" style="28" customWidth="1"/>
    <col min="5137" max="5137" width="4.42578125" style="28" customWidth="1"/>
    <col min="5138" max="5138" width="4.7109375" style="28" customWidth="1"/>
    <col min="5139" max="5139" width="4.85546875" style="28" customWidth="1"/>
    <col min="5140" max="5140" width="26.85546875" style="28" customWidth="1"/>
    <col min="5141" max="5376" width="9.140625" style="28"/>
    <col min="5377" max="5377" width="5" style="28" customWidth="1"/>
    <col min="5378" max="5378" width="29" style="28" customWidth="1"/>
    <col min="5379" max="5379" width="25.28515625" style="28" customWidth="1"/>
    <col min="5380" max="5380" width="0" style="28" hidden="1" customWidth="1"/>
    <col min="5381" max="5381" width="4.5703125" style="28" customWidth="1"/>
    <col min="5382" max="5382" width="5" style="28" customWidth="1"/>
    <col min="5383" max="5383" width="4.85546875" style="28" customWidth="1"/>
    <col min="5384" max="5384" width="5" style="28" customWidth="1"/>
    <col min="5385" max="5385" width="4.42578125" style="28" customWidth="1"/>
    <col min="5386" max="5386" width="4.7109375" style="28" customWidth="1"/>
    <col min="5387" max="5387" width="4.42578125" style="28" customWidth="1"/>
    <col min="5388" max="5389" width="5" style="28" customWidth="1"/>
    <col min="5390" max="5390" width="4.5703125" style="28" customWidth="1"/>
    <col min="5391" max="5391" width="4.7109375" style="28" customWidth="1"/>
    <col min="5392" max="5392" width="5" style="28" customWidth="1"/>
    <col min="5393" max="5393" width="4.42578125" style="28" customWidth="1"/>
    <col min="5394" max="5394" width="4.7109375" style="28" customWidth="1"/>
    <col min="5395" max="5395" width="4.85546875" style="28" customWidth="1"/>
    <col min="5396" max="5396" width="26.85546875" style="28" customWidth="1"/>
    <col min="5397" max="5632" width="9.140625" style="28"/>
    <col min="5633" max="5633" width="5" style="28" customWidth="1"/>
    <col min="5634" max="5634" width="29" style="28" customWidth="1"/>
    <col min="5635" max="5635" width="25.28515625" style="28" customWidth="1"/>
    <col min="5636" max="5636" width="0" style="28" hidden="1" customWidth="1"/>
    <col min="5637" max="5637" width="4.5703125" style="28" customWidth="1"/>
    <col min="5638" max="5638" width="5" style="28" customWidth="1"/>
    <col min="5639" max="5639" width="4.85546875" style="28" customWidth="1"/>
    <col min="5640" max="5640" width="5" style="28" customWidth="1"/>
    <col min="5641" max="5641" width="4.42578125" style="28" customWidth="1"/>
    <col min="5642" max="5642" width="4.7109375" style="28" customWidth="1"/>
    <col min="5643" max="5643" width="4.42578125" style="28" customWidth="1"/>
    <col min="5644" max="5645" width="5" style="28" customWidth="1"/>
    <col min="5646" max="5646" width="4.5703125" style="28" customWidth="1"/>
    <col min="5647" max="5647" width="4.7109375" style="28" customWidth="1"/>
    <col min="5648" max="5648" width="5" style="28" customWidth="1"/>
    <col min="5649" max="5649" width="4.42578125" style="28" customWidth="1"/>
    <col min="5650" max="5650" width="4.7109375" style="28" customWidth="1"/>
    <col min="5651" max="5651" width="4.85546875" style="28" customWidth="1"/>
    <col min="5652" max="5652" width="26.85546875" style="28" customWidth="1"/>
    <col min="5653" max="5888" width="9.140625" style="28"/>
    <col min="5889" max="5889" width="5" style="28" customWidth="1"/>
    <col min="5890" max="5890" width="29" style="28" customWidth="1"/>
    <col min="5891" max="5891" width="25.28515625" style="28" customWidth="1"/>
    <col min="5892" max="5892" width="0" style="28" hidden="1" customWidth="1"/>
    <col min="5893" max="5893" width="4.5703125" style="28" customWidth="1"/>
    <col min="5894" max="5894" width="5" style="28" customWidth="1"/>
    <col min="5895" max="5895" width="4.85546875" style="28" customWidth="1"/>
    <col min="5896" max="5896" width="5" style="28" customWidth="1"/>
    <col min="5897" max="5897" width="4.42578125" style="28" customWidth="1"/>
    <col min="5898" max="5898" width="4.7109375" style="28" customWidth="1"/>
    <col min="5899" max="5899" width="4.42578125" style="28" customWidth="1"/>
    <col min="5900" max="5901" width="5" style="28" customWidth="1"/>
    <col min="5902" max="5902" width="4.5703125" style="28" customWidth="1"/>
    <col min="5903" max="5903" width="4.7109375" style="28" customWidth="1"/>
    <col min="5904" max="5904" width="5" style="28" customWidth="1"/>
    <col min="5905" max="5905" width="4.42578125" style="28" customWidth="1"/>
    <col min="5906" max="5906" width="4.7109375" style="28" customWidth="1"/>
    <col min="5907" max="5907" width="4.85546875" style="28" customWidth="1"/>
    <col min="5908" max="5908" width="26.85546875" style="28" customWidth="1"/>
    <col min="5909" max="6144" width="9.140625" style="28"/>
    <col min="6145" max="6145" width="5" style="28" customWidth="1"/>
    <col min="6146" max="6146" width="29" style="28" customWidth="1"/>
    <col min="6147" max="6147" width="25.28515625" style="28" customWidth="1"/>
    <col min="6148" max="6148" width="0" style="28" hidden="1" customWidth="1"/>
    <col min="6149" max="6149" width="4.5703125" style="28" customWidth="1"/>
    <col min="6150" max="6150" width="5" style="28" customWidth="1"/>
    <col min="6151" max="6151" width="4.85546875" style="28" customWidth="1"/>
    <col min="6152" max="6152" width="5" style="28" customWidth="1"/>
    <col min="6153" max="6153" width="4.42578125" style="28" customWidth="1"/>
    <col min="6154" max="6154" width="4.7109375" style="28" customWidth="1"/>
    <col min="6155" max="6155" width="4.42578125" style="28" customWidth="1"/>
    <col min="6156" max="6157" width="5" style="28" customWidth="1"/>
    <col min="6158" max="6158" width="4.5703125" style="28" customWidth="1"/>
    <col min="6159" max="6159" width="4.7109375" style="28" customWidth="1"/>
    <col min="6160" max="6160" width="5" style="28" customWidth="1"/>
    <col min="6161" max="6161" width="4.42578125" style="28" customWidth="1"/>
    <col min="6162" max="6162" width="4.7109375" style="28" customWidth="1"/>
    <col min="6163" max="6163" width="4.85546875" style="28" customWidth="1"/>
    <col min="6164" max="6164" width="26.85546875" style="28" customWidth="1"/>
    <col min="6165" max="6400" width="9.140625" style="28"/>
    <col min="6401" max="6401" width="5" style="28" customWidth="1"/>
    <col min="6402" max="6402" width="29" style="28" customWidth="1"/>
    <col min="6403" max="6403" width="25.28515625" style="28" customWidth="1"/>
    <col min="6404" max="6404" width="0" style="28" hidden="1" customWidth="1"/>
    <col min="6405" max="6405" width="4.5703125" style="28" customWidth="1"/>
    <col min="6406" max="6406" width="5" style="28" customWidth="1"/>
    <col min="6407" max="6407" width="4.85546875" style="28" customWidth="1"/>
    <col min="6408" max="6408" width="5" style="28" customWidth="1"/>
    <col min="6409" max="6409" width="4.42578125" style="28" customWidth="1"/>
    <col min="6410" max="6410" width="4.7109375" style="28" customWidth="1"/>
    <col min="6411" max="6411" width="4.42578125" style="28" customWidth="1"/>
    <col min="6412" max="6413" width="5" style="28" customWidth="1"/>
    <col min="6414" max="6414" width="4.5703125" style="28" customWidth="1"/>
    <col min="6415" max="6415" width="4.7109375" style="28" customWidth="1"/>
    <col min="6416" max="6416" width="5" style="28" customWidth="1"/>
    <col min="6417" max="6417" width="4.42578125" style="28" customWidth="1"/>
    <col min="6418" max="6418" width="4.7109375" style="28" customWidth="1"/>
    <col min="6419" max="6419" width="4.85546875" style="28" customWidth="1"/>
    <col min="6420" max="6420" width="26.85546875" style="28" customWidth="1"/>
    <col min="6421" max="6656" width="9.140625" style="28"/>
    <col min="6657" max="6657" width="5" style="28" customWidth="1"/>
    <col min="6658" max="6658" width="29" style="28" customWidth="1"/>
    <col min="6659" max="6659" width="25.28515625" style="28" customWidth="1"/>
    <col min="6660" max="6660" width="0" style="28" hidden="1" customWidth="1"/>
    <col min="6661" max="6661" width="4.5703125" style="28" customWidth="1"/>
    <col min="6662" max="6662" width="5" style="28" customWidth="1"/>
    <col min="6663" max="6663" width="4.85546875" style="28" customWidth="1"/>
    <col min="6664" max="6664" width="5" style="28" customWidth="1"/>
    <col min="6665" max="6665" width="4.42578125" style="28" customWidth="1"/>
    <col min="6666" max="6666" width="4.7109375" style="28" customWidth="1"/>
    <col min="6667" max="6667" width="4.42578125" style="28" customWidth="1"/>
    <col min="6668" max="6669" width="5" style="28" customWidth="1"/>
    <col min="6670" max="6670" width="4.5703125" style="28" customWidth="1"/>
    <col min="6671" max="6671" width="4.7109375" style="28" customWidth="1"/>
    <col min="6672" max="6672" width="5" style="28" customWidth="1"/>
    <col min="6673" max="6673" width="4.42578125" style="28" customWidth="1"/>
    <col min="6674" max="6674" width="4.7109375" style="28" customWidth="1"/>
    <col min="6675" max="6675" width="4.85546875" style="28" customWidth="1"/>
    <col min="6676" max="6676" width="26.85546875" style="28" customWidth="1"/>
    <col min="6677" max="6912" width="9.140625" style="28"/>
    <col min="6913" max="6913" width="5" style="28" customWidth="1"/>
    <col min="6914" max="6914" width="29" style="28" customWidth="1"/>
    <col min="6915" max="6915" width="25.28515625" style="28" customWidth="1"/>
    <col min="6916" max="6916" width="0" style="28" hidden="1" customWidth="1"/>
    <col min="6917" max="6917" width="4.5703125" style="28" customWidth="1"/>
    <col min="6918" max="6918" width="5" style="28" customWidth="1"/>
    <col min="6919" max="6919" width="4.85546875" style="28" customWidth="1"/>
    <col min="6920" max="6920" width="5" style="28" customWidth="1"/>
    <col min="6921" max="6921" width="4.42578125" style="28" customWidth="1"/>
    <col min="6922" max="6922" width="4.7109375" style="28" customWidth="1"/>
    <col min="6923" max="6923" width="4.42578125" style="28" customWidth="1"/>
    <col min="6924" max="6925" width="5" style="28" customWidth="1"/>
    <col min="6926" max="6926" width="4.5703125" style="28" customWidth="1"/>
    <col min="6927" max="6927" width="4.7109375" style="28" customWidth="1"/>
    <col min="6928" max="6928" width="5" style="28" customWidth="1"/>
    <col min="6929" max="6929" width="4.42578125" style="28" customWidth="1"/>
    <col min="6930" max="6930" width="4.7109375" style="28" customWidth="1"/>
    <col min="6931" max="6931" width="4.85546875" style="28" customWidth="1"/>
    <col min="6932" max="6932" width="26.85546875" style="28" customWidth="1"/>
    <col min="6933" max="7168" width="9.140625" style="28"/>
    <col min="7169" max="7169" width="5" style="28" customWidth="1"/>
    <col min="7170" max="7170" width="29" style="28" customWidth="1"/>
    <col min="7171" max="7171" width="25.28515625" style="28" customWidth="1"/>
    <col min="7172" max="7172" width="0" style="28" hidden="1" customWidth="1"/>
    <col min="7173" max="7173" width="4.5703125" style="28" customWidth="1"/>
    <col min="7174" max="7174" width="5" style="28" customWidth="1"/>
    <col min="7175" max="7175" width="4.85546875" style="28" customWidth="1"/>
    <col min="7176" max="7176" width="5" style="28" customWidth="1"/>
    <col min="7177" max="7177" width="4.42578125" style="28" customWidth="1"/>
    <col min="7178" max="7178" width="4.7109375" style="28" customWidth="1"/>
    <col min="7179" max="7179" width="4.42578125" style="28" customWidth="1"/>
    <col min="7180" max="7181" width="5" style="28" customWidth="1"/>
    <col min="7182" max="7182" width="4.5703125" style="28" customWidth="1"/>
    <col min="7183" max="7183" width="4.7109375" style="28" customWidth="1"/>
    <col min="7184" max="7184" width="5" style="28" customWidth="1"/>
    <col min="7185" max="7185" width="4.42578125" style="28" customWidth="1"/>
    <col min="7186" max="7186" width="4.7109375" style="28" customWidth="1"/>
    <col min="7187" max="7187" width="4.85546875" style="28" customWidth="1"/>
    <col min="7188" max="7188" width="26.85546875" style="28" customWidth="1"/>
    <col min="7189" max="7424" width="9.140625" style="28"/>
    <col min="7425" max="7425" width="5" style="28" customWidth="1"/>
    <col min="7426" max="7426" width="29" style="28" customWidth="1"/>
    <col min="7427" max="7427" width="25.28515625" style="28" customWidth="1"/>
    <col min="7428" max="7428" width="0" style="28" hidden="1" customWidth="1"/>
    <col min="7429" max="7429" width="4.5703125" style="28" customWidth="1"/>
    <col min="7430" max="7430" width="5" style="28" customWidth="1"/>
    <col min="7431" max="7431" width="4.85546875" style="28" customWidth="1"/>
    <col min="7432" max="7432" width="5" style="28" customWidth="1"/>
    <col min="7433" max="7433" width="4.42578125" style="28" customWidth="1"/>
    <col min="7434" max="7434" width="4.7109375" style="28" customWidth="1"/>
    <col min="7435" max="7435" width="4.42578125" style="28" customWidth="1"/>
    <col min="7436" max="7437" width="5" style="28" customWidth="1"/>
    <col min="7438" max="7438" width="4.5703125" style="28" customWidth="1"/>
    <col min="7439" max="7439" width="4.7109375" style="28" customWidth="1"/>
    <col min="7440" max="7440" width="5" style="28" customWidth="1"/>
    <col min="7441" max="7441" width="4.42578125" style="28" customWidth="1"/>
    <col min="7442" max="7442" width="4.7109375" style="28" customWidth="1"/>
    <col min="7443" max="7443" width="4.85546875" style="28" customWidth="1"/>
    <col min="7444" max="7444" width="26.85546875" style="28" customWidth="1"/>
    <col min="7445" max="7680" width="9.140625" style="28"/>
    <col min="7681" max="7681" width="5" style="28" customWidth="1"/>
    <col min="7682" max="7682" width="29" style="28" customWidth="1"/>
    <col min="7683" max="7683" width="25.28515625" style="28" customWidth="1"/>
    <col min="7684" max="7684" width="0" style="28" hidden="1" customWidth="1"/>
    <col min="7685" max="7685" width="4.5703125" style="28" customWidth="1"/>
    <col min="7686" max="7686" width="5" style="28" customWidth="1"/>
    <col min="7687" max="7687" width="4.85546875" style="28" customWidth="1"/>
    <col min="7688" max="7688" width="5" style="28" customWidth="1"/>
    <col min="7689" max="7689" width="4.42578125" style="28" customWidth="1"/>
    <col min="7690" max="7690" width="4.7109375" style="28" customWidth="1"/>
    <col min="7691" max="7691" width="4.42578125" style="28" customWidth="1"/>
    <col min="7692" max="7693" width="5" style="28" customWidth="1"/>
    <col min="7694" max="7694" width="4.5703125" style="28" customWidth="1"/>
    <col min="7695" max="7695" width="4.7109375" style="28" customWidth="1"/>
    <col min="7696" max="7696" width="5" style="28" customWidth="1"/>
    <col min="7697" max="7697" width="4.42578125" style="28" customWidth="1"/>
    <col min="7698" max="7698" width="4.7109375" style="28" customWidth="1"/>
    <col min="7699" max="7699" width="4.85546875" style="28" customWidth="1"/>
    <col min="7700" max="7700" width="26.85546875" style="28" customWidth="1"/>
    <col min="7701" max="7936" width="9.140625" style="28"/>
    <col min="7937" max="7937" width="5" style="28" customWidth="1"/>
    <col min="7938" max="7938" width="29" style="28" customWidth="1"/>
    <col min="7939" max="7939" width="25.28515625" style="28" customWidth="1"/>
    <col min="7940" max="7940" width="0" style="28" hidden="1" customWidth="1"/>
    <col min="7941" max="7941" width="4.5703125" style="28" customWidth="1"/>
    <col min="7942" max="7942" width="5" style="28" customWidth="1"/>
    <col min="7943" max="7943" width="4.85546875" style="28" customWidth="1"/>
    <col min="7944" max="7944" width="5" style="28" customWidth="1"/>
    <col min="7945" max="7945" width="4.42578125" style="28" customWidth="1"/>
    <col min="7946" max="7946" width="4.7109375" style="28" customWidth="1"/>
    <col min="7947" max="7947" width="4.42578125" style="28" customWidth="1"/>
    <col min="7948" max="7949" width="5" style="28" customWidth="1"/>
    <col min="7950" max="7950" width="4.5703125" style="28" customWidth="1"/>
    <col min="7951" max="7951" width="4.7109375" style="28" customWidth="1"/>
    <col min="7952" max="7952" width="5" style="28" customWidth="1"/>
    <col min="7953" max="7953" width="4.42578125" style="28" customWidth="1"/>
    <col min="7954" max="7954" width="4.7109375" style="28" customWidth="1"/>
    <col min="7955" max="7955" width="4.85546875" style="28" customWidth="1"/>
    <col min="7956" max="7956" width="26.85546875" style="28" customWidth="1"/>
    <col min="7957" max="8192" width="9.140625" style="28"/>
    <col min="8193" max="8193" width="5" style="28" customWidth="1"/>
    <col min="8194" max="8194" width="29" style="28" customWidth="1"/>
    <col min="8195" max="8195" width="25.28515625" style="28" customWidth="1"/>
    <col min="8196" max="8196" width="0" style="28" hidden="1" customWidth="1"/>
    <col min="8197" max="8197" width="4.5703125" style="28" customWidth="1"/>
    <col min="8198" max="8198" width="5" style="28" customWidth="1"/>
    <col min="8199" max="8199" width="4.85546875" style="28" customWidth="1"/>
    <col min="8200" max="8200" width="5" style="28" customWidth="1"/>
    <col min="8201" max="8201" width="4.42578125" style="28" customWidth="1"/>
    <col min="8202" max="8202" width="4.7109375" style="28" customWidth="1"/>
    <col min="8203" max="8203" width="4.42578125" style="28" customWidth="1"/>
    <col min="8204" max="8205" width="5" style="28" customWidth="1"/>
    <col min="8206" max="8206" width="4.5703125" style="28" customWidth="1"/>
    <col min="8207" max="8207" width="4.7109375" style="28" customWidth="1"/>
    <col min="8208" max="8208" width="5" style="28" customWidth="1"/>
    <col min="8209" max="8209" width="4.42578125" style="28" customWidth="1"/>
    <col min="8210" max="8210" width="4.7109375" style="28" customWidth="1"/>
    <col min="8211" max="8211" width="4.85546875" style="28" customWidth="1"/>
    <col min="8212" max="8212" width="26.85546875" style="28" customWidth="1"/>
    <col min="8213" max="8448" width="9.140625" style="28"/>
    <col min="8449" max="8449" width="5" style="28" customWidth="1"/>
    <col min="8450" max="8450" width="29" style="28" customWidth="1"/>
    <col min="8451" max="8451" width="25.28515625" style="28" customWidth="1"/>
    <col min="8452" max="8452" width="0" style="28" hidden="1" customWidth="1"/>
    <col min="8453" max="8453" width="4.5703125" style="28" customWidth="1"/>
    <col min="8454" max="8454" width="5" style="28" customWidth="1"/>
    <col min="8455" max="8455" width="4.85546875" style="28" customWidth="1"/>
    <col min="8456" max="8456" width="5" style="28" customWidth="1"/>
    <col min="8457" max="8457" width="4.42578125" style="28" customWidth="1"/>
    <col min="8458" max="8458" width="4.7109375" style="28" customWidth="1"/>
    <col min="8459" max="8459" width="4.42578125" style="28" customWidth="1"/>
    <col min="8460" max="8461" width="5" style="28" customWidth="1"/>
    <col min="8462" max="8462" width="4.5703125" style="28" customWidth="1"/>
    <col min="8463" max="8463" width="4.7109375" style="28" customWidth="1"/>
    <col min="8464" max="8464" width="5" style="28" customWidth="1"/>
    <col min="8465" max="8465" width="4.42578125" style="28" customWidth="1"/>
    <col min="8466" max="8466" width="4.7109375" style="28" customWidth="1"/>
    <col min="8467" max="8467" width="4.85546875" style="28" customWidth="1"/>
    <col min="8468" max="8468" width="26.85546875" style="28" customWidth="1"/>
    <col min="8469" max="8704" width="9.140625" style="28"/>
    <col min="8705" max="8705" width="5" style="28" customWidth="1"/>
    <col min="8706" max="8706" width="29" style="28" customWidth="1"/>
    <col min="8707" max="8707" width="25.28515625" style="28" customWidth="1"/>
    <col min="8708" max="8708" width="0" style="28" hidden="1" customWidth="1"/>
    <col min="8709" max="8709" width="4.5703125" style="28" customWidth="1"/>
    <col min="8710" max="8710" width="5" style="28" customWidth="1"/>
    <col min="8711" max="8711" width="4.85546875" style="28" customWidth="1"/>
    <col min="8712" max="8712" width="5" style="28" customWidth="1"/>
    <col min="8713" max="8713" width="4.42578125" style="28" customWidth="1"/>
    <col min="8714" max="8714" width="4.7109375" style="28" customWidth="1"/>
    <col min="8715" max="8715" width="4.42578125" style="28" customWidth="1"/>
    <col min="8716" max="8717" width="5" style="28" customWidth="1"/>
    <col min="8718" max="8718" width="4.5703125" style="28" customWidth="1"/>
    <col min="8719" max="8719" width="4.7109375" style="28" customWidth="1"/>
    <col min="8720" max="8720" width="5" style="28" customWidth="1"/>
    <col min="8721" max="8721" width="4.42578125" style="28" customWidth="1"/>
    <col min="8722" max="8722" width="4.7109375" style="28" customWidth="1"/>
    <col min="8723" max="8723" width="4.85546875" style="28" customWidth="1"/>
    <col min="8724" max="8724" width="26.85546875" style="28" customWidth="1"/>
    <col min="8725" max="8960" width="9.140625" style="28"/>
    <col min="8961" max="8961" width="5" style="28" customWidth="1"/>
    <col min="8962" max="8962" width="29" style="28" customWidth="1"/>
    <col min="8963" max="8963" width="25.28515625" style="28" customWidth="1"/>
    <col min="8964" max="8964" width="0" style="28" hidden="1" customWidth="1"/>
    <col min="8965" max="8965" width="4.5703125" style="28" customWidth="1"/>
    <col min="8966" max="8966" width="5" style="28" customWidth="1"/>
    <col min="8967" max="8967" width="4.85546875" style="28" customWidth="1"/>
    <col min="8968" max="8968" width="5" style="28" customWidth="1"/>
    <col min="8969" max="8969" width="4.42578125" style="28" customWidth="1"/>
    <col min="8970" max="8970" width="4.7109375" style="28" customWidth="1"/>
    <col min="8971" max="8971" width="4.42578125" style="28" customWidth="1"/>
    <col min="8972" max="8973" width="5" style="28" customWidth="1"/>
    <col min="8974" max="8974" width="4.5703125" style="28" customWidth="1"/>
    <col min="8975" max="8975" width="4.7109375" style="28" customWidth="1"/>
    <col min="8976" max="8976" width="5" style="28" customWidth="1"/>
    <col min="8977" max="8977" width="4.42578125" style="28" customWidth="1"/>
    <col min="8978" max="8978" width="4.7109375" style="28" customWidth="1"/>
    <col min="8979" max="8979" width="4.85546875" style="28" customWidth="1"/>
    <col min="8980" max="8980" width="26.85546875" style="28" customWidth="1"/>
    <col min="8981" max="9216" width="9.140625" style="28"/>
    <col min="9217" max="9217" width="5" style="28" customWidth="1"/>
    <col min="9218" max="9218" width="29" style="28" customWidth="1"/>
    <col min="9219" max="9219" width="25.28515625" style="28" customWidth="1"/>
    <col min="9220" max="9220" width="0" style="28" hidden="1" customWidth="1"/>
    <col min="9221" max="9221" width="4.5703125" style="28" customWidth="1"/>
    <col min="9222" max="9222" width="5" style="28" customWidth="1"/>
    <col min="9223" max="9223" width="4.85546875" style="28" customWidth="1"/>
    <col min="9224" max="9224" width="5" style="28" customWidth="1"/>
    <col min="9225" max="9225" width="4.42578125" style="28" customWidth="1"/>
    <col min="9226" max="9226" width="4.7109375" style="28" customWidth="1"/>
    <col min="9227" max="9227" width="4.42578125" style="28" customWidth="1"/>
    <col min="9228" max="9229" width="5" style="28" customWidth="1"/>
    <col min="9230" max="9230" width="4.5703125" style="28" customWidth="1"/>
    <col min="9231" max="9231" width="4.7109375" style="28" customWidth="1"/>
    <col min="9232" max="9232" width="5" style="28" customWidth="1"/>
    <col min="9233" max="9233" width="4.42578125" style="28" customWidth="1"/>
    <col min="9234" max="9234" width="4.7109375" style="28" customWidth="1"/>
    <col min="9235" max="9235" width="4.85546875" style="28" customWidth="1"/>
    <col min="9236" max="9236" width="26.85546875" style="28" customWidth="1"/>
    <col min="9237" max="9472" width="9.140625" style="28"/>
    <col min="9473" max="9473" width="5" style="28" customWidth="1"/>
    <col min="9474" max="9474" width="29" style="28" customWidth="1"/>
    <col min="9475" max="9475" width="25.28515625" style="28" customWidth="1"/>
    <col min="9476" max="9476" width="0" style="28" hidden="1" customWidth="1"/>
    <col min="9477" max="9477" width="4.5703125" style="28" customWidth="1"/>
    <col min="9478" max="9478" width="5" style="28" customWidth="1"/>
    <col min="9479" max="9479" width="4.85546875" style="28" customWidth="1"/>
    <col min="9480" max="9480" width="5" style="28" customWidth="1"/>
    <col min="9481" max="9481" width="4.42578125" style="28" customWidth="1"/>
    <col min="9482" max="9482" width="4.7109375" style="28" customWidth="1"/>
    <col min="9483" max="9483" width="4.42578125" style="28" customWidth="1"/>
    <col min="9484" max="9485" width="5" style="28" customWidth="1"/>
    <col min="9486" max="9486" width="4.5703125" style="28" customWidth="1"/>
    <col min="9487" max="9487" width="4.7109375" style="28" customWidth="1"/>
    <col min="9488" max="9488" width="5" style="28" customWidth="1"/>
    <col min="9489" max="9489" width="4.42578125" style="28" customWidth="1"/>
    <col min="9490" max="9490" width="4.7109375" style="28" customWidth="1"/>
    <col min="9491" max="9491" width="4.85546875" style="28" customWidth="1"/>
    <col min="9492" max="9492" width="26.85546875" style="28" customWidth="1"/>
    <col min="9493" max="9728" width="9.140625" style="28"/>
    <col min="9729" max="9729" width="5" style="28" customWidth="1"/>
    <col min="9730" max="9730" width="29" style="28" customWidth="1"/>
    <col min="9731" max="9731" width="25.28515625" style="28" customWidth="1"/>
    <col min="9732" max="9732" width="0" style="28" hidden="1" customWidth="1"/>
    <col min="9733" max="9733" width="4.5703125" style="28" customWidth="1"/>
    <col min="9734" max="9734" width="5" style="28" customWidth="1"/>
    <col min="9735" max="9735" width="4.85546875" style="28" customWidth="1"/>
    <col min="9736" max="9736" width="5" style="28" customWidth="1"/>
    <col min="9737" max="9737" width="4.42578125" style="28" customWidth="1"/>
    <col min="9738" max="9738" width="4.7109375" style="28" customWidth="1"/>
    <col min="9739" max="9739" width="4.42578125" style="28" customWidth="1"/>
    <col min="9740" max="9741" width="5" style="28" customWidth="1"/>
    <col min="9742" max="9742" width="4.5703125" style="28" customWidth="1"/>
    <col min="9743" max="9743" width="4.7109375" style="28" customWidth="1"/>
    <col min="9744" max="9744" width="5" style="28" customWidth="1"/>
    <col min="9745" max="9745" width="4.42578125" style="28" customWidth="1"/>
    <col min="9746" max="9746" width="4.7109375" style="28" customWidth="1"/>
    <col min="9747" max="9747" width="4.85546875" style="28" customWidth="1"/>
    <col min="9748" max="9748" width="26.85546875" style="28" customWidth="1"/>
    <col min="9749" max="9984" width="9.140625" style="28"/>
    <col min="9985" max="9985" width="5" style="28" customWidth="1"/>
    <col min="9986" max="9986" width="29" style="28" customWidth="1"/>
    <col min="9987" max="9987" width="25.28515625" style="28" customWidth="1"/>
    <col min="9988" max="9988" width="0" style="28" hidden="1" customWidth="1"/>
    <col min="9989" max="9989" width="4.5703125" style="28" customWidth="1"/>
    <col min="9990" max="9990" width="5" style="28" customWidth="1"/>
    <col min="9991" max="9991" width="4.85546875" style="28" customWidth="1"/>
    <col min="9992" max="9992" width="5" style="28" customWidth="1"/>
    <col min="9993" max="9993" width="4.42578125" style="28" customWidth="1"/>
    <col min="9994" max="9994" width="4.7109375" style="28" customWidth="1"/>
    <col min="9995" max="9995" width="4.42578125" style="28" customWidth="1"/>
    <col min="9996" max="9997" width="5" style="28" customWidth="1"/>
    <col min="9998" max="9998" width="4.5703125" style="28" customWidth="1"/>
    <col min="9999" max="9999" width="4.7109375" style="28" customWidth="1"/>
    <col min="10000" max="10000" width="5" style="28" customWidth="1"/>
    <col min="10001" max="10001" width="4.42578125" style="28" customWidth="1"/>
    <col min="10002" max="10002" width="4.7109375" style="28" customWidth="1"/>
    <col min="10003" max="10003" width="4.85546875" style="28" customWidth="1"/>
    <col min="10004" max="10004" width="26.85546875" style="28" customWidth="1"/>
    <col min="10005" max="10240" width="9.140625" style="28"/>
    <col min="10241" max="10241" width="5" style="28" customWidth="1"/>
    <col min="10242" max="10242" width="29" style="28" customWidth="1"/>
    <col min="10243" max="10243" width="25.28515625" style="28" customWidth="1"/>
    <col min="10244" max="10244" width="0" style="28" hidden="1" customWidth="1"/>
    <col min="10245" max="10245" width="4.5703125" style="28" customWidth="1"/>
    <col min="10246" max="10246" width="5" style="28" customWidth="1"/>
    <col min="10247" max="10247" width="4.85546875" style="28" customWidth="1"/>
    <col min="10248" max="10248" width="5" style="28" customWidth="1"/>
    <col min="10249" max="10249" width="4.42578125" style="28" customWidth="1"/>
    <col min="10250" max="10250" width="4.7109375" style="28" customWidth="1"/>
    <col min="10251" max="10251" width="4.42578125" style="28" customWidth="1"/>
    <col min="10252" max="10253" width="5" style="28" customWidth="1"/>
    <col min="10254" max="10254" width="4.5703125" style="28" customWidth="1"/>
    <col min="10255" max="10255" width="4.7109375" style="28" customWidth="1"/>
    <col min="10256" max="10256" width="5" style="28" customWidth="1"/>
    <col min="10257" max="10257" width="4.42578125" style="28" customWidth="1"/>
    <col min="10258" max="10258" width="4.7109375" style="28" customWidth="1"/>
    <col min="10259" max="10259" width="4.85546875" style="28" customWidth="1"/>
    <col min="10260" max="10260" width="26.85546875" style="28" customWidth="1"/>
    <col min="10261" max="10496" width="9.140625" style="28"/>
    <col min="10497" max="10497" width="5" style="28" customWidth="1"/>
    <col min="10498" max="10498" width="29" style="28" customWidth="1"/>
    <col min="10499" max="10499" width="25.28515625" style="28" customWidth="1"/>
    <col min="10500" max="10500" width="0" style="28" hidden="1" customWidth="1"/>
    <col min="10501" max="10501" width="4.5703125" style="28" customWidth="1"/>
    <col min="10502" max="10502" width="5" style="28" customWidth="1"/>
    <col min="10503" max="10503" width="4.85546875" style="28" customWidth="1"/>
    <col min="10504" max="10504" width="5" style="28" customWidth="1"/>
    <col min="10505" max="10505" width="4.42578125" style="28" customWidth="1"/>
    <col min="10506" max="10506" width="4.7109375" style="28" customWidth="1"/>
    <col min="10507" max="10507" width="4.42578125" style="28" customWidth="1"/>
    <col min="10508" max="10509" width="5" style="28" customWidth="1"/>
    <col min="10510" max="10510" width="4.5703125" style="28" customWidth="1"/>
    <col min="10511" max="10511" width="4.7109375" style="28" customWidth="1"/>
    <col min="10512" max="10512" width="5" style="28" customWidth="1"/>
    <col min="10513" max="10513" width="4.42578125" style="28" customWidth="1"/>
    <col min="10514" max="10514" width="4.7109375" style="28" customWidth="1"/>
    <col min="10515" max="10515" width="4.85546875" style="28" customWidth="1"/>
    <col min="10516" max="10516" width="26.85546875" style="28" customWidth="1"/>
    <col min="10517" max="10752" width="9.140625" style="28"/>
    <col min="10753" max="10753" width="5" style="28" customWidth="1"/>
    <col min="10754" max="10754" width="29" style="28" customWidth="1"/>
    <col min="10755" max="10755" width="25.28515625" style="28" customWidth="1"/>
    <col min="10756" max="10756" width="0" style="28" hidden="1" customWidth="1"/>
    <col min="10757" max="10757" width="4.5703125" style="28" customWidth="1"/>
    <col min="10758" max="10758" width="5" style="28" customWidth="1"/>
    <col min="10759" max="10759" width="4.85546875" style="28" customWidth="1"/>
    <col min="10760" max="10760" width="5" style="28" customWidth="1"/>
    <col min="10761" max="10761" width="4.42578125" style="28" customWidth="1"/>
    <col min="10762" max="10762" width="4.7109375" style="28" customWidth="1"/>
    <col min="10763" max="10763" width="4.42578125" style="28" customWidth="1"/>
    <col min="10764" max="10765" width="5" style="28" customWidth="1"/>
    <col min="10766" max="10766" width="4.5703125" style="28" customWidth="1"/>
    <col min="10767" max="10767" width="4.7109375" style="28" customWidth="1"/>
    <col min="10768" max="10768" width="5" style="28" customWidth="1"/>
    <col min="10769" max="10769" width="4.42578125" style="28" customWidth="1"/>
    <col min="10770" max="10770" width="4.7109375" style="28" customWidth="1"/>
    <col min="10771" max="10771" width="4.85546875" style="28" customWidth="1"/>
    <col min="10772" max="10772" width="26.85546875" style="28" customWidth="1"/>
    <col min="10773" max="11008" width="9.140625" style="28"/>
    <col min="11009" max="11009" width="5" style="28" customWidth="1"/>
    <col min="11010" max="11010" width="29" style="28" customWidth="1"/>
    <col min="11011" max="11011" width="25.28515625" style="28" customWidth="1"/>
    <col min="11012" max="11012" width="0" style="28" hidden="1" customWidth="1"/>
    <col min="11013" max="11013" width="4.5703125" style="28" customWidth="1"/>
    <col min="11014" max="11014" width="5" style="28" customWidth="1"/>
    <col min="11015" max="11015" width="4.85546875" style="28" customWidth="1"/>
    <col min="11016" max="11016" width="5" style="28" customWidth="1"/>
    <col min="11017" max="11017" width="4.42578125" style="28" customWidth="1"/>
    <col min="11018" max="11018" width="4.7109375" style="28" customWidth="1"/>
    <col min="11019" max="11019" width="4.42578125" style="28" customWidth="1"/>
    <col min="11020" max="11021" width="5" style="28" customWidth="1"/>
    <col min="11022" max="11022" width="4.5703125" style="28" customWidth="1"/>
    <col min="11023" max="11023" width="4.7109375" style="28" customWidth="1"/>
    <col min="11024" max="11024" width="5" style="28" customWidth="1"/>
    <col min="11025" max="11025" width="4.42578125" style="28" customWidth="1"/>
    <col min="11026" max="11026" width="4.7109375" style="28" customWidth="1"/>
    <col min="11027" max="11027" width="4.85546875" style="28" customWidth="1"/>
    <col min="11028" max="11028" width="26.85546875" style="28" customWidth="1"/>
    <col min="11029" max="11264" width="9.140625" style="28"/>
    <col min="11265" max="11265" width="5" style="28" customWidth="1"/>
    <col min="11266" max="11266" width="29" style="28" customWidth="1"/>
    <col min="11267" max="11267" width="25.28515625" style="28" customWidth="1"/>
    <col min="11268" max="11268" width="0" style="28" hidden="1" customWidth="1"/>
    <col min="11269" max="11269" width="4.5703125" style="28" customWidth="1"/>
    <col min="11270" max="11270" width="5" style="28" customWidth="1"/>
    <col min="11271" max="11271" width="4.85546875" style="28" customWidth="1"/>
    <col min="11272" max="11272" width="5" style="28" customWidth="1"/>
    <col min="11273" max="11273" width="4.42578125" style="28" customWidth="1"/>
    <col min="11274" max="11274" width="4.7109375" style="28" customWidth="1"/>
    <col min="11275" max="11275" width="4.42578125" style="28" customWidth="1"/>
    <col min="11276" max="11277" width="5" style="28" customWidth="1"/>
    <col min="11278" max="11278" width="4.5703125" style="28" customWidth="1"/>
    <col min="11279" max="11279" width="4.7109375" style="28" customWidth="1"/>
    <col min="11280" max="11280" width="5" style="28" customWidth="1"/>
    <col min="11281" max="11281" width="4.42578125" style="28" customWidth="1"/>
    <col min="11282" max="11282" width="4.7109375" style="28" customWidth="1"/>
    <col min="11283" max="11283" width="4.85546875" style="28" customWidth="1"/>
    <col min="11284" max="11284" width="26.85546875" style="28" customWidth="1"/>
    <col min="11285" max="11520" width="9.140625" style="28"/>
    <col min="11521" max="11521" width="5" style="28" customWidth="1"/>
    <col min="11522" max="11522" width="29" style="28" customWidth="1"/>
    <col min="11523" max="11523" width="25.28515625" style="28" customWidth="1"/>
    <col min="11524" max="11524" width="0" style="28" hidden="1" customWidth="1"/>
    <col min="11525" max="11525" width="4.5703125" style="28" customWidth="1"/>
    <col min="11526" max="11526" width="5" style="28" customWidth="1"/>
    <col min="11527" max="11527" width="4.85546875" style="28" customWidth="1"/>
    <col min="11528" max="11528" width="5" style="28" customWidth="1"/>
    <col min="11529" max="11529" width="4.42578125" style="28" customWidth="1"/>
    <col min="11530" max="11530" width="4.7109375" style="28" customWidth="1"/>
    <col min="11531" max="11531" width="4.42578125" style="28" customWidth="1"/>
    <col min="11532" max="11533" width="5" style="28" customWidth="1"/>
    <col min="11534" max="11534" width="4.5703125" style="28" customWidth="1"/>
    <col min="11535" max="11535" width="4.7109375" style="28" customWidth="1"/>
    <col min="11536" max="11536" width="5" style="28" customWidth="1"/>
    <col min="11537" max="11537" width="4.42578125" style="28" customWidth="1"/>
    <col min="11538" max="11538" width="4.7109375" style="28" customWidth="1"/>
    <col min="11539" max="11539" width="4.85546875" style="28" customWidth="1"/>
    <col min="11540" max="11540" width="26.85546875" style="28" customWidth="1"/>
    <col min="11541" max="11776" width="9.140625" style="28"/>
    <col min="11777" max="11777" width="5" style="28" customWidth="1"/>
    <col min="11778" max="11778" width="29" style="28" customWidth="1"/>
    <col min="11779" max="11779" width="25.28515625" style="28" customWidth="1"/>
    <col min="11780" max="11780" width="0" style="28" hidden="1" customWidth="1"/>
    <col min="11781" max="11781" width="4.5703125" style="28" customWidth="1"/>
    <col min="11782" max="11782" width="5" style="28" customWidth="1"/>
    <col min="11783" max="11783" width="4.85546875" style="28" customWidth="1"/>
    <col min="11784" max="11784" width="5" style="28" customWidth="1"/>
    <col min="11785" max="11785" width="4.42578125" style="28" customWidth="1"/>
    <col min="11786" max="11786" width="4.7109375" style="28" customWidth="1"/>
    <col min="11787" max="11787" width="4.42578125" style="28" customWidth="1"/>
    <col min="11788" max="11789" width="5" style="28" customWidth="1"/>
    <col min="11790" max="11790" width="4.5703125" style="28" customWidth="1"/>
    <col min="11791" max="11791" width="4.7109375" style="28" customWidth="1"/>
    <col min="11792" max="11792" width="5" style="28" customWidth="1"/>
    <col min="11793" max="11793" width="4.42578125" style="28" customWidth="1"/>
    <col min="11794" max="11794" width="4.7109375" style="28" customWidth="1"/>
    <col min="11795" max="11795" width="4.85546875" style="28" customWidth="1"/>
    <col min="11796" max="11796" width="26.85546875" style="28" customWidth="1"/>
    <col min="11797" max="12032" width="9.140625" style="28"/>
    <col min="12033" max="12033" width="5" style="28" customWidth="1"/>
    <col min="12034" max="12034" width="29" style="28" customWidth="1"/>
    <col min="12035" max="12035" width="25.28515625" style="28" customWidth="1"/>
    <col min="12036" max="12036" width="0" style="28" hidden="1" customWidth="1"/>
    <col min="12037" max="12037" width="4.5703125" style="28" customWidth="1"/>
    <col min="12038" max="12038" width="5" style="28" customWidth="1"/>
    <col min="12039" max="12039" width="4.85546875" style="28" customWidth="1"/>
    <col min="12040" max="12040" width="5" style="28" customWidth="1"/>
    <col min="12041" max="12041" width="4.42578125" style="28" customWidth="1"/>
    <col min="12042" max="12042" width="4.7109375" style="28" customWidth="1"/>
    <col min="12043" max="12043" width="4.42578125" style="28" customWidth="1"/>
    <col min="12044" max="12045" width="5" style="28" customWidth="1"/>
    <col min="12046" max="12046" width="4.5703125" style="28" customWidth="1"/>
    <col min="12047" max="12047" width="4.7109375" style="28" customWidth="1"/>
    <col min="12048" max="12048" width="5" style="28" customWidth="1"/>
    <col min="12049" max="12049" width="4.42578125" style="28" customWidth="1"/>
    <col min="12050" max="12050" width="4.7109375" style="28" customWidth="1"/>
    <col min="12051" max="12051" width="4.85546875" style="28" customWidth="1"/>
    <col min="12052" max="12052" width="26.85546875" style="28" customWidth="1"/>
    <col min="12053" max="12288" width="9.140625" style="28"/>
    <col min="12289" max="12289" width="5" style="28" customWidth="1"/>
    <col min="12290" max="12290" width="29" style="28" customWidth="1"/>
    <col min="12291" max="12291" width="25.28515625" style="28" customWidth="1"/>
    <col min="12292" max="12292" width="0" style="28" hidden="1" customWidth="1"/>
    <col min="12293" max="12293" width="4.5703125" style="28" customWidth="1"/>
    <col min="12294" max="12294" width="5" style="28" customWidth="1"/>
    <col min="12295" max="12295" width="4.85546875" style="28" customWidth="1"/>
    <col min="12296" max="12296" width="5" style="28" customWidth="1"/>
    <col min="12297" max="12297" width="4.42578125" style="28" customWidth="1"/>
    <col min="12298" max="12298" width="4.7109375" style="28" customWidth="1"/>
    <col min="12299" max="12299" width="4.42578125" style="28" customWidth="1"/>
    <col min="12300" max="12301" width="5" style="28" customWidth="1"/>
    <col min="12302" max="12302" width="4.5703125" style="28" customWidth="1"/>
    <col min="12303" max="12303" width="4.7109375" style="28" customWidth="1"/>
    <col min="12304" max="12304" width="5" style="28" customWidth="1"/>
    <col min="12305" max="12305" width="4.42578125" style="28" customWidth="1"/>
    <col min="12306" max="12306" width="4.7109375" style="28" customWidth="1"/>
    <col min="12307" max="12307" width="4.85546875" style="28" customWidth="1"/>
    <col min="12308" max="12308" width="26.85546875" style="28" customWidth="1"/>
    <col min="12309" max="12544" width="9.140625" style="28"/>
    <col min="12545" max="12545" width="5" style="28" customWidth="1"/>
    <col min="12546" max="12546" width="29" style="28" customWidth="1"/>
    <col min="12547" max="12547" width="25.28515625" style="28" customWidth="1"/>
    <col min="12548" max="12548" width="0" style="28" hidden="1" customWidth="1"/>
    <col min="12549" max="12549" width="4.5703125" style="28" customWidth="1"/>
    <col min="12550" max="12550" width="5" style="28" customWidth="1"/>
    <col min="12551" max="12551" width="4.85546875" style="28" customWidth="1"/>
    <col min="12552" max="12552" width="5" style="28" customWidth="1"/>
    <col min="12553" max="12553" width="4.42578125" style="28" customWidth="1"/>
    <col min="12554" max="12554" width="4.7109375" style="28" customWidth="1"/>
    <col min="12555" max="12555" width="4.42578125" style="28" customWidth="1"/>
    <col min="12556" max="12557" width="5" style="28" customWidth="1"/>
    <col min="12558" max="12558" width="4.5703125" style="28" customWidth="1"/>
    <col min="12559" max="12559" width="4.7109375" style="28" customWidth="1"/>
    <col min="12560" max="12560" width="5" style="28" customWidth="1"/>
    <col min="12561" max="12561" width="4.42578125" style="28" customWidth="1"/>
    <col min="12562" max="12562" width="4.7109375" style="28" customWidth="1"/>
    <col min="12563" max="12563" width="4.85546875" style="28" customWidth="1"/>
    <col min="12564" max="12564" width="26.85546875" style="28" customWidth="1"/>
    <col min="12565" max="12800" width="9.140625" style="28"/>
    <col min="12801" max="12801" width="5" style="28" customWidth="1"/>
    <col min="12802" max="12802" width="29" style="28" customWidth="1"/>
    <col min="12803" max="12803" width="25.28515625" style="28" customWidth="1"/>
    <col min="12804" max="12804" width="0" style="28" hidden="1" customWidth="1"/>
    <col min="12805" max="12805" width="4.5703125" style="28" customWidth="1"/>
    <col min="12806" max="12806" width="5" style="28" customWidth="1"/>
    <col min="12807" max="12807" width="4.85546875" style="28" customWidth="1"/>
    <col min="12808" max="12808" width="5" style="28" customWidth="1"/>
    <col min="12809" max="12809" width="4.42578125" style="28" customWidth="1"/>
    <col min="12810" max="12810" width="4.7109375" style="28" customWidth="1"/>
    <col min="12811" max="12811" width="4.42578125" style="28" customWidth="1"/>
    <col min="12812" max="12813" width="5" style="28" customWidth="1"/>
    <col min="12814" max="12814" width="4.5703125" style="28" customWidth="1"/>
    <col min="12815" max="12815" width="4.7109375" style="28" customWidth="1"/>
    <col min="12816" max="12816" width="5" style="28" customWidth="1"/>
    <col min="12817" max="12817" width="4.42578125" style="28" customWidth="1"/>
    <col min="12818" max="12818" width="4.7109375" style="28" customWidth="1"/>
    <col min="12819" max="12819" width="4.85546875" style="28" customWidth="1"/>
    <col min="12820" max="12820" width="26.85546875" style="28" customWidth="1"/>
    <col min="12821" max="13056" width="9.140625" style="28"/>
    <col min="13057" max="13057" width="5" style="28" customWidth="1"/>
    <col min="13058" max="13058" width="29" style="28" customWidth="1"/>
    <col min="13059" max="13059" width="25.28515625" style="28" customWidth="1"/>
    <col min="13060" max="13060" width="0" style="28" hidden="1" customWidth="1"/>
    <col min="13061" max="13061" width="4.5703125" style="28" customWidth="1"/>
    <col min="13062" max="13062" width="5" style="28" customWidth="1"/>
    <col min="13063" max="13063" width="4.85546875" style="28" customWidth="1"/>
    <col min="13064" max="13064" width="5" style="28" customWidth="1"/>
    <col min="13065" max="13065" width="4.42578125" style="28" customWidth="1"/>
    <col min="13066" max="13066" width="4.7109375" style="28" customWidth="1"/>
    <col min="13067" max="13067" width="4.42578125" style="28" customWidth="1"/>
    <col min="13068" max="13069" width="5" style="28" customWidth="1"/>
    <col min="13070" max="13070" width="4.5703125" style="28" customWidth="1"/>
    <col min="13071" max="13071" width="4.7109375" style="28" customWidth="1"/>
    <col min="13072" max="13072" width="5" style="28" customWidth="1"/>
    <col min="13073" max="13073" width="4.42578125" style="28" customWidth="1"/>
    <col min="13074" max="13074" width="4.7109375" style="28" customWidth="1"/>
    <col min="13075" max="13075" width="4.85546875" style="28" customWidth="1"/>
    <col min="13076" max="13076" width="26.85546875" style="28" customWidth="1"/>
    <col min="13077" max="13312" width="9.140625" style="28"/>
    <col min="13313" max="13313" width="5" style="28" customWidth="1"/>
    <col min="13314" max="13314" width="29" style="28" customWidth="1"/>
    <col min="13315" max="13315" width="25.28515625" style="28" customWidth="1"/>
    <col min="13316" max="13316" width="0" style="28" hidden="1" customWidth="1"/>
    <col min="13317" max="13317" width="4.5703125" style="28" customWidth="1"/>
    <col min="13318" max="13318" width="5" style="28" customWidth="1"/>
    <col min="13319" max="13319" width="4.85546875" style="28" customWidth="1"/>
    <col min="13320" max="13320" width="5" style="28" customWidth="1"/>
    <col min="13321" max="13321" width="4.42578125" style="28" customWidth="1"/>
    <col min="13322" max="13322" width="4.7109375" style="28" customWidth="1"/>
    <col min="13323" max="13323" width="4.42578125" style="28" customWidth="1"/>
    <col min="13324" max="13325" width="5" style="28" customWidth="1"/>
    <col min="13326" max="13326" width="4.5703125" style="28" customWidth="1"/>
    <col min="13327" max="13327" width="4.7109375" style="28" customWidth="1"/>
    <col min="13328" max="13328" width="5" style="28" customWidth="1"/>
    <col min="13329" max="13329" width="4.42578125" style="28" customWidth="1"/>
    <col min="13330" max="13330" width="4.7109375" style="28" customWidth="1"/>
    <col min="13331" max="13331" width="4.85546875" style="28" customWidth="1"/>
    <col min="13332" max="13332" width="26.85546875" style="28" customWidth="1"/>
    <col min="13333" max="13568" width="9.140625" style="28"/>
    <col min="13569" max="13569" width="5" style="28" customWidth="1"/>
    <col min="13570" max="13570" width="29" style="28" customWidth="1"/>
    <col min="13571" max="13571" width="25.28515625" style="28" customWidth="1"/>
    <col min="13572" max="13572" width="0" style="28" hidden="1" customWidth="1"/>
    <col min="13573" max="13573" width="4.5703125" style="28" customWidth="1"/>
    <col min="13574" max="13574" width="5" style="28" customWidth="1"/>
    <col min="13575" max="13575" width="4.85546875" style="28" customWidth="1"/>
    <col min="13576" max="13576" width="5" style="28" customWidth="1"/>
    <col min="13577" max="13577" width="4.42578125" style="28" customWidth="1"/>
    <col min="13578" max="13578" width="4.7109375" style="28" customWidth="1"/>
    <col min="13579" max="13579" width="4.42578125" style="28" customWidth="1"/>
    <col min="13580" max="13581" width="5" style="28" customWidth="1"/>
    <col min="13582" max="13582" width="4.5703125" style="28" customWidth="1"/>
    <col min="13583" max="13583" width="4.7109375" style="28" customWidth="1"/>
    <col min="13584" max="13584" width="5" style="28" customWidth="1"/>
    <col min="13585" max="13585" width="4.42578125" style="28" customWidth="1"/>
    <col min="13586" max="13586" width="4.7109375" style="28" customWidth="1"/>
    <col min="13587" max="13587" width="4.85546875" style="28" customWidth="1"/>
    <col min="13588" max="13588" width="26.85546875" style="28" customWidth="1"/>
    <col min="13589" max="13824" width="9.140625" style="28"/>
    <col min="13825" max="13825" width="5" style="28" customWidth="1"/>
    <col min="13826" max="13826" width="29" style="28" customWidth="1"/>
    <col min="13827" max="13827" width="25.28515625" style="28" customWidth="1"/>
    <col min="13828" max="13828" width="0" style="28" hidden="1" customWidth="1"/>
    <col min="13829" max="13829" width="4.5703125" style="28" customWidth="1"/>
    <col min="13830" max="13830" width="5" style="28" customWidth="1"/>
    <col min="13831" max="13831" width="4.85546875" style="28" customWidth="1"/>
    <col min="13832" max="13832" width="5" style="28" customWidth="1"/>
    <col min="13833" max="13833" width="4.42578125" style="28" customWidth="1"/>
    <col min="13834" max="13834" width="4.7109375" style="28" customWidth="1"/>
    <col min="13835" max="13835" width="4.42578125" style="28" customWidth="1"/>
    <col min="13836" max="13837" width="5" style="28" customWidth="1"/>
    <col min="13838" max="13838" width="4.5703125" style="28" customWidth="1"/>
    <col min="13839" max="13839" width="4.7109375" style="28" customWidth="1"/>
    <col min="13840" max="13840" width="5" style="28" customWidth="1"/>
    <col min="13841" max="13841" width="4.42578125" style="28" customWidth="1"/>
    <col min="13842" max="13842" width="4.7109375" style="28" customWidth="1"/>
    <col min="13843" max="13843" width="4.85546875" style="28" customWidth="1"/>
    <col min="13844" max="13844" width="26.85546875" style="28" customWidth="1"/>
    <col min="13845" max="14080" width="9.140625" style="28"/>
    <col min="14081" max="14081" width="5" style="28" customWidth="1"/>
    <col min="14082" max="14082" width="29" style="28" customWidth="1"/>
    <col min="14083" max="14083" width="25.28515625" style="28" customWidth="1"/>
    <col min="14084" max="14084" width="0" style="28" hidden="1" customWidth="1"/>
    <col min="14085" max="14085" width="4.5703125" style="28" customWidth="1"/>
    <col min="14086" max="14086" width="5" style="28" customWidth="1"/>
    <col min="14087" max="14087" width="4.85546875" style="28" customWidth="1"/>
    <col min="14088" max="14088" width="5" style="28" customWidth="1"/>
    <col min="14089" max="14089" width="4.42578125" style="28" customWidth="1"/>
    <col min="14090" max="14090" width="4.7109375" style="28" customWidth="1"/>
    <col min="14091" max="14091" width="4.42578125" style="28" customWidth="1"/>
    <col min="14092" max="14093" width="5" style="28" customWidth="1"/>
    <col min="14094" max="14094" width="4.5703125" style="28" customWidth="1"/>
    <col min="14095" max="14095" width="4.7109375" style="28" customWidth="1"/>
    <col min="14096" max="14096" width="5" style="28" customWidth="1"/>
    <col min="14097" max="14097" width="4.42578125" style="28" customWidth="1"/>
    <col min="14098" max="14098" width="4.7109375" style="28" customWidth="1"/>
    <col min="14099" max="14099" width="4.85546875" style="28" customWidth="1"/>
    <col min="14100" max="14100" width="26.85546875" style="28" customWidth="1"/>
    <col min="14101" max="14336" width="9.140625" style="28"/>
    <col min="14337" max="14337" width="5" style="28" customWidth="1"/>
    <col min="14338" max="14338" width="29" style="28" customWidth="1"/>
    <col min="14339" max="14339" width="25.28515625" style="28" customWidth="1"/>
    <col min="14340" max="14340" width="0" style="28" hidden="1" customWidth="1"/>
    <col min="14341" max="14341" width="4.5703125" style="28" customWidth="1"/>
    <col min="14342" max="14342" width="5" style="28" customWidth="1"/>
    <col min="14343" max="14343" width="4.85546875" style="28" customWidth="1"/>
    <col min="14344" max="14344" width="5" style="28" customWidth="1"/>
    <col min="14345" max="14345" width="4.42578125" style="28" customWidth="1"/>
    <col min="14346" max="14346" width="4.7109375" style="28" customWidth="1"/>
    <col min="14347" max="14347" width="4.42578125" style="28" customWidth="1"/>
    <col min="14348" max="14349" width="5" style="28" customWidth="1"/>
    <col min="14350" max="14350" width="4.5703125" style="28" customWidth="1"/>
    <col min="14351" max="14351" width="4.7109375" style="28" customWidth="1"/>
    <col min="14352" max="14352" width="5" style="28" customWidth="1"/>
    <col min="14353" max="14353" width="4.42578125" style="28" customWidth="1"/>
    <col min="14354" max="14354" width="4.7109375" style="28" customWidth="1"/>
    <col min="14355" max="14355" width="4.85546875" style="28" customWidth="1"/>
    <col min="14356" max="14356" width="26.85546875" style="28" customWidth="1"/>
    <col min="14357" max="14592" width="9.140625" style="28"/>
    <col min="14593" max="14593" width="5" style="28" customWidth="1"/>
    <col min="14594" max="14594" width="29" style="28" customWidth="1"/>
    <col min="14595" max="14595" width="25.28515625" style="28" customWidth="1"/>
    <col min="14596" max="14596" width="0" style="28" hidden="1" customWidth="1"/>
    <col min="14597" max="14597" width="4.5703125" style="28" customWidth="1"/>
    <col min="14598" max="14598" width="5" style="28" customWidth="1"/>
    <col min="14599" max="14599" width="4.85546875" style="28" customWidth="1"/>
    <col min="14600" max="14600" width="5" style="28" customWidth="1"/>
    <col min="14601" max="14601" width="4.42578125" style="28" customWidth="1"/>
    <col min="14602" max="14602" width="4.7109375" style="28" customWidth="1"/>
    <col min="14603" max="14603" width="4.42578125" style="28" customWidth="1"/>
    <col min="14604" max="14605" width="5" style="28" customWidth="1"/>
    <col min="14606" max="14606" width="4.5703125" style="28" customWidth="1"/>
    <col min="14607" max="14607" width="4.7109375" style="28" customWidth="1"/>
    <col min="14608" max="14608" width="5" style="28" customWidth="1"/>
    <col min="14609" max="14609" width="4.42578125" style="28" customWidth="1"/>
    <col min="14610" max="14610" width="4.7109375" style="28" customWidth="1"/>
    <col min="14611" max="14611" width="4.85546875" style="28" customWidth="1"/>
    <col min="14612" max="14612" width="26.85546875" style="28" customWidth="1"/>
    <col min="14613" max="14848" width="9.140625" style="28"/>
    <col min="14849" max="14849" width="5" style="28" customWidth="1"/>
    <col min="14850" max="14850" width="29" style="28" customWidth="1"/>
    <col min="14851" max="14851" width="25.28515625" style="28" customWidth="1"/>
    <col min="14852" max="14852" width="0" style="28" hidden="1" customWidth="1"/>
    <col min="14853" max="14853" width="4.5703125" style="28" customWidth="1"/>
    <col min="14854" max="14854" width="5" style="28" customWidth="1"/>
    <col min="14855" max="14855" width="4.85546875" style="28" customWidth="1"/>
    <col min="14856" max="14856" width="5" style="28" customWidth="1"/>
    <col min="14857" max="14857" width="4.42578125" style="28" customWidth="1"/>
    <col min="14858" max="14858" width="4.7109375" style="28" customWidth="1"/>
    <col min="14859" max="14859" width="4.42578125" style="28" customWidth="1"/>
    <col min="14860" max="14861" width="5" style="28" customWidth="1"/>
    <col min="14862" max="14862" width="4.5703125" style="28" customWidth="1"/>
    <col min="14863" max="14863" width="4.7109375" style="28" customWidth="1"/>
    <col min="14864" max="14864" width="5" style="28" customWidth="1"/>
    <col min="14865" max="14865" width="4.42578125" style="28" customWidth="1"/>
    <col min="14866" max="14866" width="4.7109375" style="28" customWidth="1"/>
    <col min="14867" max="14867" width="4.85546875" style="28" customWidth="1"/>
    <col min="14868" max="14868" width="26.85546875" style="28" customWidth="1"/>
    <col min="14869" max="15104" width="9.140625" style="28"/>
    <col min="15105" max="15105" width="5" style="28" customWidth="1"/>
    <col min="15106" max="15106" width="29" style="28" customWidth="1"/>
    <col min="15107" max="15107" width="25.28515625" style="28" customWidth="1"/>
    <col min="15108" max="15108" width="0" style="28" hidden="1" customWidth="1"/>
    <col min="15109" max="15109" width="4.5703125" style="28" customWidth="1"/>
    <col min="15110" max="15110" width="5" style="28" customWidth="1"/>
    <col min="15111" max="15111" width="4.85546875" style="28" customWidth="1"/>
    <col min="15112" max="15112" width="5" style="28" customWidth="1"/>
    <col min="15113" max="15113" width="4.42578125" style="28" customWidth="1"/>
    <col min="15114" max="15114" width="4.7109375" style="28" customWidth="1"/>
    <col min="15115" max="15115" width="4.42578125" style="28" customWidth="1"/>
    <col min="15116" max="15117" width="5" style="28" customWidth="1"/>
    <col min="15118" max="15118" width="4.5703125" style="28" customWidth="1"/>
    <col min="15119" max="15119" width="4.7109375" style="28" customWidth="1"/>
    <col min="15120" max="15120" width="5" style="28" customWidth="1"/>
    <col min="15121" max="15121" width="4.42578125" style="28" customWidth="1"/>
    <col min="15122" max="15122" width="4.7109375" style="28" customWidth="1"/>
    <col min="15123" max="15123" width="4.85546875" style="28" customWidth="1"/>
    <col min="15124" max="15124" width="26.85546875" style="28" customWidth="1"/>
    <col min="15125" max="15360" width="9.140625" style="28"/>
    <col min="15361" max="15361" width="5" style="28" customWidth="1"/>
    <col min="15362" max="15362" width="29" style="28" customWidth="1"/>
    <col min="15363" max="15363" width="25.28515625" style="28" customWidth="1"/>
    <col min="15364" max="15364" width="0" style="28" hidden="1" customWidth="1"/>
    <col min="15365" max="15365" width="4.5703125" style="28" customWidth="1"/>
    <col min="15366" max="15366" width="5" style="28" customWidth="1"/>
    <col min="15367" max="15367" width="4.85546875" style="28" customWidth="1"/>
    <col min="15368" max="15368" width="5" style="28" customWidth="1"/>
    <col min="15369" max="15369" width="4.42578125" style="28" customWidth="1"/>
    <col min="15370" max="15370" width="4.7109375" style="28" customWidth="1"/>
    <col min="15371" max="15371" width="4.42578125" style="28" customWidth="1"/>
    <col min="15372" max="15373" width="5" style="28" customWidth="1"/>
    <col min="15374" max="15374" width="4.5703125" style="28" customWidth="1"/>
    <col min="15375" max="15375" width="4.7109375" style="28" customWidth="1"/>
    <col min="15376" max="15376" width="5" style="28" customWidth="1"/>
    <col min="15377" max="15377" width="4.42578125" style="28" customWidth="1"/>
    <col min="15378" max="15378" width="4.7109375" style="28" customWidth="1"/>
    <col min="15379" max="15379" width="4.85546875" style="28" customWidth="1"/>
    <col min="15380" max="15380" width="26.85546875" style="28" customWidth="1"/>
    <col min="15381" max="15616" width="9.140625" style="28"/>
    <col min="15617" max="15617" width="5" style="28" customWidth="1"/>
    <col min="15618" max="15618" width="29" style="28" customWidth="1"/>
    <col min="15619" max="15619" width="25.28515625" style="28" customWidth="1"/>
    <col min="15620" max="15620" width="0" style="28" hidden="1" customWidth="1"/>
    <col min="15621" max="15621" width="4.5703125" style="28" customWidth="1"/>
    <col min="15622" max="15622" width="5" style="28" customWidth="1"/>
    <col min="15623" max="15623" width="4.85546875" style="28" customWidth="1"/>
    <col min="15624" max="15624" width="5" style="28" customWidth="1"/>
    <col min="15625" max="15625" width="4.42578125" style="28" customWidth="1"/>
    <col min="15626" max="15626" width="4.7109375" style="28" customWidth="1"/>
    <col min="15627" max="15627" width="4.42578125" style="28" customWidth="1"/>
    <col min="15628" max="15629" width="5" style="28" customWidth="1"/>
    <col min="15630" max="15630" width="4.5703125" style="28" customWidth="1"/>
    <col min="15631" max="15631" width="4.7109375" style="28" customWidth="1"/>
    <col min="15632" max="15632" width="5" style="28" customWidth="1"/>
    <col min="15633" max="15633" width="4.42578125" style="28" customWidth="1"/>
    <col min="15634" max="15634" width="4.7109375" style="28" customWidth="1"/>
    <col min="15635" max="15635" width="4.85546875" style="28" customWidth="1"/>
    <col min="15636" max="15636" width="26.85546875" style="28" customWidth="1"/>
    <col min="15637" max="15872" width="9.140625" style="28"/>
    <col min="15873" max="15873" width="5" style="28" customWidth="1"/>
    <col min="15874" max="15874" width="29" style="28" customWidth="1"/>
    <col min="15875" max="15875" width="25.28515625" style="28" customWidth="1"/>
    <col min="15876" max="15876" width="0" style="28" hidden="1" customWidth="1"/>
    <col min="15877" max="15877" width="4.5703125" style="28" customWidth="1"/>
    <col min="15878" max="15878" width="5" style="28" customWidth="1"/>
    <col min="15879" max="15879" width="4.85546875" style="28" customWidth="1"/>
    <col min="15880" max="15880" width="5" style="28" customWidth="1"/>
    <col min="15881" max="15881" width="4.42578125" style="28" customWidth="1"/>
    <col min="15882" max="15882" width="4.7109375" style="28" customWidth="1"/>
    <col min="15883" max="15883" width="4.42578125" style="28" customWidth="1"/>
    <col min="15884" max="15885" width="5" style="28" customWidth="1"/>
    <col min="15886" max="15886" width="4.5703125" style="28" customWidth="1"/>
    <col min="15887" max="15887" width="4.7109375" style="28" customWidth="1"/>
    <col min="15888" max="15888" width="5" style="28" customWidth="1"/>
    <col min="15889" max="15889" width="4.42578125" style="28" customWidth="1"/>
    <col min="15890" max="15890" width="4.7109375" style="28" customWidth="1"/>
    <col min="15891" max="15891" width="4.85546875" style="28" customWidth="1"/>
    <col min="15892" max="15892" width="26.85546875" style="28" customWidth="1"/>
    <col min="15893" max="16128" width="9.140625" style="28"/>
    <col min="16129" max="16129" width="5" style="28" customWidth="1"/>
    <col min="16130" max="16130" width="29" style="28" customWidth="1"/>
    <col min="16131" max="16131" width="25.28515625" style="28" customWidth="1"/>
    <col min="16132" max="16132" width="0" style="28" hidden="1" customWidth="1"/>
    <col min="16133" max="16133" width="4.5703125" style="28" customWidth="1"/>
    <col min="16134" max="16134" width="5" style="28" customWidth="1"/>
    <col min="16135" max="16135" width="4.85546875" style="28" customWidth="1"/>
    <col min="16136" max="16136" width="5" style="28" customWidth="1"/>
    <col min="16137" max="16137" width="4.42578125" style="28" customWidth="1"/>
    <col min="16138" max="16138" width="4.7109375" style="28" customWidth="1"/>
    <col min="16139" max="16139" width="4.42578125" style="28" customWidth="1"/>
    <col min="16140" max="16141" width="5" style="28" customWidth="1"/>
    <col min="16142" max="16142" width="4.5703125" style="28" customWidth="1"/>
    <col min="16143" max="16143" width="4.7109375" style="28" customWidth="1"/>
    <col min="16144" max="16144" width="5" style="28" customWidth="1"/>
    <col min="16145" max="16145" width="4.42578125" style="28" customWidth="1"/>
    <col min="16146" max="16146" width="4.7109375" style="28" customWidth="1"/>
    <col min="16147" max="16147" width="4.85546875" style="28" customWidth="1"/>
    <col min="16148" max="16148" width="26.85546875" style="28" customWidth="1"/>
    <col min="16149" max="16384" width="9.140625" style="28"/>
  </cols>
  <sheetData>
    <row r="1" spans="1:20" ht="18.75">
      <c r="T1" s="106" t="s">
        <v>322</v>
      </c>
    </row>
    <row r="2" spans="1:20" ht="19.5">
      <c r="A2" s="229" t="s">
        <v>114</v>
      </c>
      <c r="B2" s="229"/>
      <c r="C2" s="229"/>
      <c r="D2" s="229"/>
      <c r="E2" s="229"/>
      <c r="F2" s="229"/>
      <c r="G2" s="229"/>
      <c r="H2" s="229"/>
      <c r="I2" s="229"/>
      <c r="J2" s="229"/>
      <c r="K2" s="229"/>
      <c r="L2" s="229"/>
      <c r="M2" s="229"/>
      <c r="N2" s="229"/>
      <c r="O2" s="229"/>
      <c r="P2" s="229"/>
      <c r="Q2" s="229"/>
      <c r="R2" s="229"/>
      <c r="S2" s="229"/>
      <c r="T2" s="229"/>
    </row>
    <row r="3" spans="1:20" ht="19.5">
      <c r="A3" s="230" t="s">
        <v>487</v>
      </c>
      <c r="B3" s="230"/>
      <c r="C3" s="230"/>
      <c r="D3" s="230"/>
      <c r="E3" s="230"/>
      <c r="F3" s="230"/>
      <c r="G3" s="230"/>
      <c r="H3" s="230"/>
      <c r="I3" s="230"/>
      <c r="J3" s="230"/>
      <c r="K3" s="230"/>
      <c r="L3" s="230"/>
      <c r="M3" s="230"/>
      <c r="N3" s="230"/>
      <c r="O3" s="230"/>
      <c r="P3" s="230"/>
      <c r="Q3" s="230"/>
      <c r="R3" s="230"/>
      <c r="S3" s="230"/>
      <c r="T3" s="230"/>
    </row>
    <row r="4" spans="1:20" ht="19.5">
      <c r="A4" s="231"/>
      <c r="B4" s="231"/>
      <c r="C4" s="231"/>
      <c r="D4" s="231"/>
      <c r="E4" s="231"/>
      <c r="F4" s="231"/>
      <c r="G4" s="231"/>
      <c r="H4" s="231"/>
      <c r="I4" s="231"/>
      <c r="J4" s="231"/>
      <c r="K4" s="231"/>
      <c r="L4" s="231"/>
      <c r="M4" s="231"/>
      <c r="N4" s="231"/>
      <c r="O4" s="231"/>
      <c r="P4" s="231"/>
      <c r="Q4" s="231"/>
      <c r="R4" s="231"/>
      <c r="S4" s="231"/>
      <c r="T4" s="231"/>
    </row>
    <row r="5" spans="1:20" ht="22.5" customHeight="1" thickBot="1">
      <c r="A5" s="232" t="s">
        <v>111</v>
      </c>
      <c r="B5" s="232" t="s">
        <v>2</v>
      </c>
      <c r="C5" s="232" t="s">
        <v>112</v>
      </c>
      <c r="D5" s="235" t="s">
        <v>102</v>
      </c>
      <c r="E5" s="235" t="s">
        <v>67</v>
      </c>
      <c r="F5" s="238"/>
      <c r="G5" s="238"/>
      <c r="H5" s="239"/>
      <c r="I5" s="239"/>
      <c r="J5" s="239"/>
      <c r="K5" s="239"/>
      <c r="L5" s="239"/>
      <c r="M5" s="239"/>
      <c r="N5" s="239"/>
      <c r="O5" s="239"/>
      <c r="P5" s="239"/>
      <c r="Q5" s="239"/>
      <c r="R5" s="239"/>
      <c r="S5" s="240"/>
      <c r="T5" s="232" t="s">
        <v>508</v>
      </c>
    </row>
    <row r="6" spans="1:20" ht="22.5" customHeight="1" thickBot="1">
      <c r="A6" s="233"/>
      <c r="B6" s="233"/>
      <c r="C6" s="233"/>
      <c r="D6" s="236"/>
      <c r="E6" s="243" t="s">
        <v>104</v>
      </c>
      <c r="F6" s="244"/>
      <c r="G6" s="245"/>
      <c r="H6" s="238" t="s">
        <v>113</v>
      </c>
      <c r="I6" s="238"/>
      <c r="J6" s="238"/>
      <c r="K6" s="238"/>
      <c r="L6" s="238"/>
      <c r="M6" s="238"/>
      <c r="N6" s="238"/>
      <c r="O6" s="238"/>
      <c r="P6" s="238"/>
      <c r="Q6" s="238"/>
      <c r="R6" s="238"/>
      <c r="S6" s="249"/>
      <c r="T6" s="233"/>
    </row>
    <row r="7" spans="1:20" ht="67.5" customHeight="1">
      <c r="A7" s="233"/>
      <c r="B7" s="233"/>
      <c r="C7" s="233"/>
      <c r="D7" s="236"/>
      <c r="E7" s="246"/>
      <c r="F7" s="247"/>
      <c r="G7" s="248"/>
      <c r="H7" s="250" t="s">
        <v>105</v>
      </c>
      <c r="I7" s="251"/>
      <c r="J7" s="252"/>
      <c r="K7" s="250" t="s">
        <v>106</v>
      </c>
      <c r="L7" s="251"/>
      <c r="M7" s="252"/>
      <c r="N7" s="250" t="s">
        <v>107</v>
      </c>
      <c r="O7" s="251"/>
      <c r="P7" s="252"/>
      <c r="Q7" s="250" t="s">
        <v>246</v>
      </c>
      <c r="R7" s="251"/>
      <c r="S7" s="253"/>
      <c r="T7" s="241"/>
    </row>
    <row r="8" spans="1:20" ht="81.75" customHeight="1">
      <c r="A8" s="234"/>
      <c r="B8" s="234"/>
      <c r="C8" s="234"/>
      <c r="D8" s="237"/>
      <c r="E8" s="23" t="s">
        <v>108</v>
      </c>
      <c r="F8" s="17" t="s">
        <v>109</v>
      </c>
      <c r="G8" s="24" t="s">
        <v>110</v>
      </c>
      <c r="H8" s="23" t="s">
        <v>108</v>
      </c>
      <c r="I8" s="17" t="s">
        <v>109</v>
      </c>
      <c r="J8" s="24" t="s">
        <v>110</v>
      </c>
      <c r="K8" s="23" t="s">
        <v>108</v>
      </c>
      <c r="L8" s="17" t="s">
        <v>109</v>
      </c>
      <c r="M8" s="24" t="s">
        <v>110</v>
      </c>
      <c r="N8" s="23" t="s">
        <v>108</v>
      </c>
      <c r="O8" s="17" t="s">
        <v>109</v>
      </c>
      <c r="P8" s="24" t="s">
        <v>110</v>
      </c>
      <c r="Q8" s="23" t="s">
        <v>108</v>
      </c>
      <c r="R8" s="17" t="s">
        <v>109</v>
      </c>
      <c r="S8" s="24" t="s">
        <v>110</v>
      </c>
      <c r="T8" s="242"/>
    </row>
    <row r="9" spans="1:20" ht="15.75">
      <c r="A9" s="214" t="s">
        <v>162</v>
      </c>
      <c r="B9" s="215"/>
      <c r="C9" s="215"/>
      <c r="D9" s="215"/>
      <c r="E9" s="215"/>
      <c r="F9" s="215"/>
      <c r="G9" s="215"/>
      <c r="H9" s="215"/>
      <c r="I9" s="215"/>
      <c r="J9" s="215"/>
      <c r="K9" s="215"/>
      <c r="L9" s="215"/>
      <c r="M9" s="215"/>
      <c r="N9" s="215"/>
      <c r="O9" s="215"/>
      <c r="P9" s="215"/>
      <c r="Q9" s="215"/>
      <c r="R9" s="215"/>
      <c r="S9" s="215"/>
      <c r="T9" s="216"/>
    </row>
    <row r="10" spans="1:20" ht="15.75">
      <c r="A10" s="214" t="s">
        <v>163</v>
      </c>
      <c r="B10" s="215"/>
      <c r="C10" s="215"/>
      <c r="D10" s="215"/>
      <c r="E10" s="215"/>
      <c r="F10" s="215"/>
      <c r="G10" s="215"/>
      <c r="H10" s="215"/>
      <c r="I10" s="215"/>
      <c r="J10" s="215"/>
      <c r="K10" s="215"/>
      <c r="L10" s="215"/>
      <c r="M10" s="215"/>
      <c r="N10" s="215"/>
      <c r="O10" s="215"/>
      <c r="P10" s="215"/>
      <c r="Q10" s="215"/>
      <c r="R10" s="215"/>
      <c r="S10" s="215"/>
      <c r="T10" s="216"/>
    </row>
    <row r="11" spans="1:20" ht="128.25" customHeight="1">
      <c r="A11" s="124">
        <v>1</v>
      </c>
      <c r="B11" s="18" t="s">
        <v>211</v>
      </c>
      <c r="C11" s="125" t="s">
        <v>115</v>
      </c>
      <c r="D11" s="22" t="s">
        <v>207</v>
      </c>
      <c r="E11" s="152">
        <f t="shared" ref="E11:F29" si="0">H11+K11+N11+Q11</f>
        <v>18.3</v>
      </c>
      <c r="F11" s="153">
        <f t="shared" si="0"/>
        <v>18.2</v>
      </c>
      <c r="G11" s="154">
        <f t="shared" ref="G11:G41" si="1">F11*100/E11</f>
        <v>99.453551912568301</v>
      </c>
      <c r="H11" s="155"/>
      <c r="I11" s="150"/>
      <c r="J11" s="156"/>
      <c r="K11" s="155"/>
      <c r="L11" s="150"/>
      <c r="M11" s="156"/>
      <c r="N11" s="155"/>
      <c r="O11" s="150"/>
      <c r="P11" s="156"/>
      <c r="Q11" s="152">
        <f>'01.01.2015 СЭР'!M13</f>
        <v>18.3</v>
      </c>
      <c r="R11" s="153">
        <f>'01.01.2015 СЭР'!N13</f>
        <v>18.2</v>
      </c>
      <c r="S11" s="154">
        <f t="shared" ref="S11:S29" si="2">R11*100/Q11</f>
        <v>99.453551912568301</v>
      </c>
      <c r="T11" s="18" t="s">
        <v>509</v>
      </c>
    </row>
    <row r="12" spans="1:20" ht="114" customHeight="1">
      <c r="A12" s="124">
        <f>A11+1</f>
        <v>2</v>
      </c>
      <c r="B12" s="18" t="s">
        <v>210</v>
      </c>
      <c r="C12" s="125" t="s">
        <v>115</v>
      </c>
      <c r="D12" s="22" t="s">
        <v>207</v>
      </c>
      <c r="E12" s="152">
        <f t="shared" si="0"/>
        <v>31.6</v>
      </c>
      <c r="F12" s="153">
        <f t="shared" si="0"/>
        <v>40</v>
      </c>
      <c r="G12" s="154">
        <f t="shared" si="1"/>
        <v>126.58227848101265</v>
      </c>
      <c r="H12" s="155"/>
      <c r="I12" s="150"/>
      <c r="J12" s="156"/>
      <c r="K12" s="155"/>
      <c r="L12" s="150"/>
      <c r="M12" s="156"/>
      <c r="N12" s="155"/>
      <c r="O12" s="150"/>
      <c r="P12" s="156"/>
      <c r="Q12" s="152">
        <f>'01.01.2015 СЭР'!M16</f>
        <v>31.6</v>
      </c>
      <c r="R12" s="153">
        <f>'01.01.2015 СЭР'!N16</f>
        <v>40</v>
      </c>
      <c r="S12" s="154">
        <f t="shared" si="2"/>
        <v>126.58227848101265</v>
      </c>
      <c r="T12" s="18" t="s">
        <v>510</v>
      </c>
    </row>
    <row r="13" spans="1:20" ht="53.25" customHeight="1">
      <c r="A13" s="124">
        <f>A12+1</f>
        <v>3</v>
      </c>
      <c r="B13" s="18" t="s">
        <v>209</v>
      </c>
      <c r="C13" s="125" t="s">
        <v>115</v>
      </c>
      <c r="D13" s="22" t="s">
        <v>207</v>
      </c>
      <c r="E13" s="155">
        <f t="shared" si="0"/>
        <v>4.5999999999999996</v>
      </c>
      <c r="F13" s="150">
        <f t="shared" si="0"/>
        <v>8.1</v>
      </c>
      <c r="G13" s="154">
        <f t="shared" si="1"/>
        <v>176.08695652173915</v>
      </c>
      <c r="H13" s="155"/>
      <c r="I13" s="150"/>
      <c r="J13" s="156"/>
      <c r="K13" s="155"/>
      <c r="L13" s="150"/>
      <c r="M13" s="156"/>
      <c r="N13" s="155"/>
      <c r="O13" s="150"/>
      <c r="P13" s="156"/>
      <c r="Q13" s="152">
        <f>'01.01.2015 СЭР'!M19</f>
        <v>4.5999999999999996</v>
      </c>
      <c r="R13" s="150">
        <f>'01.01.2015 СЭР'!N19</f>
        <v>8.1</v>
      </c>
      <c r="S13" s="154">
        <f t="shared" si="2"/>
        <v>176.08695652173915</v>
      </c>
      <c r="T13" s="18" t="s">
        <v>511</v>
      </c>
    </row>
    <row r="14" spans="1:20" ht="85.5" customHeight="1">
      <c r="A14" s="124">
        <f>A13+1</f>
        <v>4</v>
      </c>
      <c r="B14" s="18" t="s">
        <v>208</v>
      </c>
      <c r="C14" s="125" t="s">
        <v>115</v>
      </c>
      <c r="D14" s="22" t="s">
        <v>207</v>
      </c>
      <c r="E14" s="152">
        <f t="shared" si="0"/>
        <v>22</v>
      </c>
      <c r="F14" s="153">
        <f t="shared" si="0"/>
        <v>18.2</v>
      </c>
      <c r="G14" s="154">
        <f t="shared" si="1"/>
        <v>82.727272727272734</v>
      </c>
      <c r="H14" s="155"/>
      <c r="I14" s="150"/>
      <c r="J14" s="156"/>
      <c r="K14" s="155"/>
      <c r="L14" s="150"/>
      <c r="M14" s="156"/>
      <c r="N14" s="155"/>
      <c r="O14" s="150"/>
      <c r="P14" s="156"/>
      <c r="Q14" s="152">
        <f>'01.01.2015 СЭР'!M22</f>
        <v>22</v>
      </c>
      <c r="R14" s="153">
        <f>'01.01.2015 СЭР'!N22</f>
        <v>18.2</v>
      </c>
      <c r="S14" s="154">
        <f t="shared" si="2"/>
        <v>82.727272727272734</v>
      </c>
      <c r="T14" s="18" t="s">
        <v>512</v>
      </c>
    </row>
    <row r="15" spans="1:20" ht="57" customHeight="1">
      <c r="A15" s="124">
        <f t="shared" ref="A15:A26" si="3">A14+1</f>
        <v>5</v>
      </c>
      <c r="B15" s="320" t="s">
        <v>320</v>
      </c>
      <c r="C15" s="125" t="s">
        <v>115</v>
      </c>
      <c r="D15" s="22" t="s">
        <v>207</v>
      </c>
      <c r="E15" s="152">
        <f t="shared" si="0"/>
        <v>8.1999999999999993</v>
      </c>
      <c r="F15" s="153">
        <f t="shared" si="0"/>
        <v>0.2</v>
      </c>
      <c r="G15" s="154">
        <f t="shared" si="1"/>
        <v>2.4390243902439028</v>
      </c>
      <c r="H15" s="155"/>
      <c r="I15" s="150"/>
      <c r="J15" s="156"/>
      <c r="K15" s="155"/>
      <c r="L15" s="150"/>
      <c r="M15" s="156"/>
      <c r="N15" s="155"/>
      <c r="O15" s="150"/>
      <c r="P15" s="156"/>
      <c r="Q15" s="152">
        <f>'01.01.2015 СЭР'!M25</f>
        <v>8.1999999999999993</v>
      </c>
      <c r="R15" s="153">
        <f>'01.01.2015 СЭР'!N25</f>
        <v>0.2</v>
      </c>
      <c r="S15" s="154">
        <f t="shared" si="2"/>
        <v>2.4390243902439028</v>
      </c>
      <c r="T15" s="18" t="s">
        <v>461</v>
      </c>
    </row>
    <row r="16" spans="1:20" ht="39" customHeight="1">
      <c r="A16" s="124">
        <f t="shared" si="3"/>
        <v>6</v>
      </c>
      <c r="B16" s="18" t="s">
        <v>6</v>
      </c>
      <c r="C16" s="125" t="s">
        <v>115</v>
      </c>
      <c r="D16" s="22" t="s">
        <v>407</v>
      </c>
      <c r="E16" s="155">
        <f t="shared" si="0"/>
        <v>391</v>
      </c>
      <c r="F16" s="157">
        <f t="shared" si="0"/>
        <v>989</v>
      </c>
      <c r="G16" s="154">
        <f t="shared" si="1"/>
        <v>252.94117647058823</v>
      </c>
      <c r="H16" s="155"/>
      <c r="I16" s="150"/>
      <c r="J16" s="156"/>
      <c r="K16" s="155"/>
      <c r="L16" s="150"/>
      <c r="M16" s="156"/>
      <c r="N16" s="155"/>
      <c r="O16" s="150"/>
      <c r="P16" s="156"/>
      <c r="Q16" s="158">
        <f>'01.01.2015 СЭР'!M28</f>
        <v>391</v>
      </c>
      <c r="R16" s="157">
        <f>'01.01.2015 СЭР'!N28</f>
        <v>989</v>
      </c>
      <c r="S16" s="154">
        <f t="shared" si="2"/>
        <v>252.94117647058823</v>
      </c>
      <c r="T16" s="18" t="s">
        <v>513</v>
      </c>
    </row>
    <row r="17" spans="1:22" ht="87.75" customHeight="1">
      <c r="A17" s="124">
        <f t="shared" si="3"/>
        <v>7</v>
      </c>
      <c r="B17" s="18" t="s">
        <v>250</v>
      </c>
      <c r="C17" s="125" t="s">
        <v>115</v>
      </c>
      <c r="D17" s="22" t="s">
        <v>8</v>
      </c>
      <c r="E17" s="158">
        <f t="shared" si="0"/>
        <v>50</v>
      </c>
      <c r="F17" s="157">
        <f t="shared" si="0"/>
        <v>0</v>
      </c>
      <c r="G17" s="154">
        <f t="shared" si="1"/>
        <v>0</v>
      </c>
      <c r="H17" s="155"/>
      <c r="I17" s="150"/>
      <c r="J17" s="156"/>
      <c r="K17" s="155"/>
      <c r="L17" s="150"/>
      <c r="M17" s="156"/>
      <c r="N17" s="155"/>
      <c r="O17" s="150"/>
      <c r="P17" s="156"/>
      <c r="Q17" s="158">
        <f>'01.01.2015 СЭР'!M31</f>
        <v>50</v>
      </c>
      <c r="R17" s="157">
        <f>'01.01.2015 СЭР'!N31</f>
        <v>0</v>
      </c>
      <c r="S17" s="154">
        <f t="shared" si="2"/>
        <v>0</v>
      </c>
      <c r="T17" s="77" t="s">
        <v>523</v>
      </c>
    </row>
    <row r="18" spans="1:22" ht="31.5" customHeight="1">
      <c r="A18" s="205">
        <f t="shared" si="3"/>
        <v>8</v>
      </c>
      <c r="B18" s="217" t="s">
        <v>124</v>
      </c>
      <c r="C18" s="205" t="s">
        <v>115</v>
      </c>
      <c r="D18" s="199" t="s">
        <v>402</v>
      </c>
      <c r="E18" s="220">
        <f t="shared" si="0"/>
        <v>35.5</v>
      </c>
      <c r="F18" s="223">
        <f t="shared" si="0"/>
        <v>113</v>
      </c>
      <c r="G18" s="226">
        <f t="shared" si="1"/>
        <v>318.3098591549296</v>
      </c>
      <c r="H18" s="208"/>
      <c r="I18" s="205"/>
      <c r="J18" s="199"/>
      <c r="K18" s="208"/>
      <c r="L18" s="205"/>
      <c r="M18" s="199"/>
      <c r="N18" s="208"/>
      <c r="O18" s="205"/>
      <c r="P18" s="199"/>
      <c r="Q18" s="220">
        <f>'01.01.2015 СЭР'!M37</f>
        <v>35.5</v>
      </c>
      <c r="R18" s="223">
        <f>'01.01.2015 СЭР'!N37</f>
        <v>113</v>
      </c>
      <c r="S18" s="226">
        <f t="shared" si="2"/>
        <v>318.3098591549296</v>
      </c>
      <c r="T18" s="140" t="s">
        <v>486</v>
      </c>
    </row>
    <row r="19" spans="1:22" ht="81" customHeight="1">
      <c r="A19" s="206"/>
      <c r="B19" s="218"/>
      <c r="C19" s="206"/>
      <c r="D19" s="200"/>
      <c r="E19" s="221"/>
      <c r="F19" s="224"/>
      <c r="G19" s="227"/>
      <c r="H19" s="209"/>
      <c r="I19" s="206"/>
      <c r="J19" s="200"/>
      <c r="K19" s="209"/>
      <c r="L19" s="206"/>
      <c r="M19" s="200"/>
      <c r="N19" s="209"/>
      <c r="O19" s="206"/>
      <c r="P19" s="200"/>
      <c r="Q19" s="221"/>
      <c r="R19" s="224"/>
      <c r="S19" s="227"/>
      <c r="T19" s="141" t="s">
        <v>522</v>
      </c>
    </row>
    <row r="20" spans="1:22" ht="33.75" customHeight="1">
      <c r="A20" s="206"/>
      <c r="B20" s="218"/>
      <c r="C20" s="206"/>
      <c r="D20" s="200"/>
      <c r="E20" s="221"/>
      <c r="F20" s="224"/>
      <c r="G20" s="227"/>
      <c r="H20" s="209"/>
      <c r="I20" s="206"/>
      <c r="J20" s="200"/>
      <c r="K20" s="209"/>
      <c r="L20" s="206"/>
      <c r="M20" s="200"/>
      <c r="N20" s="209"/>
      <c r="O20" s="206"/>
      <c r="P20" s="200"/>
      <c r="Q20" s="221"/>
      <c r="R20" s="224"/>
      <c r="S20" s="227"/>
      <c r="T20" s="141" t="s">
        <v>524</v>
      </c>
    </row>
    <row r="21" spans="1:22" ht="63.75" customHeight="1">
      <c r="A21" s="207"/>
      <c r="B21" s="219"/>
      <c r="C21" s="207"/>
      <c r="D21" s="201"/>
      <c r="E21" s="222"/>
      <c r="F21" s="225"/>
      <c r="G21" s="228"/>
      <c r="H21" s="210"/>
      <c r="I21" s="207"/>
      <c r="J21" s="201"/>
      <c r="K21" s="210"/>
      <c r="L21" s="207"/>
      <c r="M21" s="201"/>
      <c r="N21" s="210"/>
      <c r="O21" s="207"/>
      <c r="P21" s="201"/>
      <c r="Q21" s="222"/>
      <c r="R21" s="225"/>
      <c r="S21" s="228"/>
      <c r="T21" s="142" t="s">
        <v>521</v>
      </c>
    </row>
    <row r="22" spans="1:22" ht="79.5" customHeight="1">
      <c r="A22" s="124">
        <f>A18+1</f>
        <v>9</v>
      </c>
      <c r="B22" s="18" t="s">
        <v>120</v>
      </c>
      <c r="C22" s="125" t="s">
        <v>115</v>
      </c>
      <c r="D22" s="22" t="s">
        <v>403</v>
      </c>
      <c r="E22" s="152">
        <f t="shared" si="0"/>
        <v>15.858700000000001</v>
      </c>
      <c r="F22" s="153">
        <f t="shared" si="0"/>
        <v>15.858700000000001</v>
      </c>
      <c r="G22" s="154">
        <f t="shared" si="1"/>
        <v>100</v>
      </c>
      <c r="H22" s="155"/>
      <c r="I22" s="150"/>
      <c r="J22" s="156"/>
      <c r="K22" s="155"/>
      <c r="L22" s="150"/>
      <c r="M22" s="156"/>
      <c r="N22" s="155"/>
      <c r="O22" s="150"/>
      <c r="P22" s="156"/>
      <c r="Q22" s="152">
        <f>'01.01.2015 СЭР'!M40</f>
        <v>15.858700000000001</v>
      </c>
      <c r="R22" s="153">
        <f>'01.01.2015 СЭР'!N40</f>
        <v>15.858700000000001</v>
      </c>
      <c r="S22" s="154">
        <f t="shared" si="2"/>
        <v>100</v>
      </c>
      <c r="T22" s="61" t="s">
        <v>525</v>
      </c>
    </row>
    <row r="23" spans="1:22" ht="49.5" customHeight="1">
      <c r="A23" s="124"/>
      <c r="B23" s="18" t="s">
        <v>214</v>
      </c>
      <c r="C23" s="125" t="s">
        <v>269</v>
      </c>
      <c r="D23" s="22" t="s">
        <v>62</v>
      </c>
      <c r="E23" s="155">
        <f t="shared" si="0"/>
        <v>0</v>
      </c>
      <c r="F23" s="157">
        <f t="shared" si="0"/>
        <v>0</v>
      </c>
      <c r="G23" s="154">
        <v>0</v>
      </c>
      <c r="H23" s="155"/>
      <c r="I23" s="150"/>
      <c r="J23" s="156"/>
      <c r="K23" s="155"/>
      <c r="L23" s="150"/>
      <c r="M23" s="156"/>
      <c r="N23" s="155"/>
      <c r="O23" s="150"/>
      <c r="P23" s="156"/>
      <c r="Q23" s="158">
        <f>'01.01.2015 СЭР'!M46</f>
        <v>0</v>
      </c>
      <c r="R23" s="157">
        <f>'01.01.2015 СЭР'!N46</f>
        <v>0</v>
      </c>
      <c r="S23" s="154">
        <v>0</v>
      </c>
      <c r="T23" s="18" t="s">
        <v>464</v>
      </c>
    </row>
    <row r="24" spans="1:22" ht="90.75" customHeight="1">
      <c r="A24" s="124">
        <f>A22+1</f>
        <v>10</v>
      </c>
      <c r="B24" s="18" t="s">
        <v>124</v>
      </c>
      <c r="C24" s="125" t="s">
        <v>115</v>
      </c>
      <c r="D24" s="22" t="s">
        <v>399</v>
      </c>
      <c r="E24" s="155">
        <f t="shared" si="0"/>
        <v>0.9</v>
      </c>
      <c r="F24" s="153">
        <f t="shared" si="0"/>
        <v>0.9</v>
      </c>
      <c r="G24" s="154">
        <f t="shared" si="1"/>
        <v>100</v>
      </c>
      <c r="H24" s="155"/>
      <c r="I24" s="150"/>
      <c r="J24" s="156"/>
      <c r="K24" s="155"/>
      <c r="L24" s="150"/>
      <c r="M24" s="156"/>
      <c r="N24" s="155"/>
      <c r="O24" s="150"/>
      <c r="P24" s="156"/>
      <c r="Q24" s="155">
        <f>'01.01.2015 СЭР'!M49</f>
        <v>0.9</v>
      </c>
      <c r="R24" s="153">
        <f>'01.01.2015 СЭР'!N49</f>
        <v>0.9</v>
      </c>
      <c r="S24" s="154">
        <f t="shared" si="2"/>
        <v>100</v>
      </c>
      <c r="T24" s="18" t="s">
        <v>462</v>
      </c>
    </row>
    <row r="25" spans="1:22" ht="87" customHeight="1">
      <c r="A25" s="124">
        <f t="shared" si="3"/>
        <v>11</v>
      </c>
      <c r="B25" s="18" t="s">
        <v>84</v>
      </c>
      <c r="C25" s="125" t="s">
        <v>115</v>
      </c>
      <c r="D25" s="22" t="s">
        <v>83</v>
      </c>
      <c r="E25" s="152">
        <f t="shared" si="0"/>
        <v>9.1</v>
      </c>
      <c r="F25" s="157">
        <f t="shared" si="0"/>
        <v>20.035</v>
      </c>
      <c r="G25" s="154">
        <f t="shared" si="1"/>
        <v>220.16483516483518</v>
      </c>
      <c r="H25" s="155"/>
      <c r="I25" s="150"/>
      <c r="J25" s="156"/>
      <c r="K25" s="155"/>
      <c r="L25" s="150"/>
      <c r="M25" s="156"/>
      <c r="N25" s="155"/>
      <c r="O25" s="150"/>
      <c r="P25" s="156"/>
      <c r="Q25" s="153">
        <f>'01.01.2015 СЭР'!M52</f>
        <v>9.1</v>
      </c>
      <c r="R25" s="153">
        <f>'01.01.2015 СЭР'!N52</f>
        <v>20.035</v>
      </c>
      <c r="S25" s="161">
        <f t="shared" si="2"/>
        <v>220.16483516483518</v>
      </c>
      <c r="T25" s="18" t="s">
        <v>410</v>
      </c>
    </row>
    <row r="26" spans="1:22" ht="68.25" customHeight="1">
      <c r="A26" s="124">
        <f t="shared" si="3"/>
        <v>12</v>
      </c>
      <c r="B26" s="18" t="s">
        <v>135</v>
      </c>
      <c r="C26" s="125" t="s">
        <v>115</v>
      </c>
      <c r="D26" s="22" t="s">
        <v>7</v>
      </c>
      <c r="E26" s="152">
        <f t="shared" si="0"/>
        <v>24</v>
      </c>
      <c r="F26" s="153">
        <f t="shared" si="0"/>
        <v>197.02</v>
      </c>
      <c r="G26" s="154">
        <f t="shared" si="1"/>
        <v>820.91666666666663</v>
      </c>
      <c r="H26" s="155"/>
      <c r="I26" s="150"/>
      <c r="J26" s="156"/>
      <c r="K26" s="155"/>
      <c r="L26" s="150"/>
      <c r="M26" s="156"/>
      <c r="N26" s="155"/>
      <c r="O26" s="150"/>
      <c r="P26" s="156"/>
      <c r="Q26" s="152">
        <f>'01.01.2015 СЭР'!M56</f>
        <v>24</v>
      </c>
      <c r="R26" s="153">
        <f>'01.01.2015 СЭР'!N56</f>
        <v>197.02</v>
      </c>
      <c r="S26" s="154">
        <f t="shared" si="2"/>
        <v>820.91666666666663</v>
      </c>
      <c r="T26" s="18" t="s">
        <v>413</v>
      </c>
      <c r="V26" s="29"/>
    </row>
    <row r="27" spans="1:22" ht="86.25" customHeight="1">
      <c r="A27" s="124">
        <f>A26+1</f>
        <v>13</v>
      </c>
      <c r="B27" s="18" t="s">
        <v>84</v>
      </c>
      <c r="C27" s="125" t="s">
        <v>115</v>
      </c>
      <c r="D27" s="22" t="s">
        <v>85</v>
      </c>
      <c r="E27" s="159">
        <f t="shared" si="0"/>
        <v>0.78</v>
      </c>
      <c r="F27" s="160">
        <f t="shared" si="0"/>
        <v>0.78</v>
      </c>
      <c r="G27" s="154">
        <f t="shared" si="1"/>
        <v>100</v>
      </c>
      <c r="H27" s="155"/>
      <c r="I27" s="150"/>
      <c r="J27" s="156"/>
      <c r="K27" s="155"/>
      <c r="L27" s="150"/>
      <c r="M27" s="156"/>
      <c r="N27" s="155"/>
      <c r="O27" s="150"/>
      <c r="P27" s="156"/>
      <c r="Q27" s="159">
        <f>'01.01.2015 СЭР'!M59</f>
        <v>0.78</v>
      </c>
      <c r="R27" s="160">
        <f>'01.01.2015 СЭР'!N59</f>
        <v>0.78</v>
      </c>
      <c r="S27" s="154">
        <f t="shared" si="2"/>
        <v>100</v>
      </c>
      <c r="T27" s="18" t="s">
        <v>410</v>
      </c>
      <c r="V27" s="29"/>
    </row>
    <row r="28" spans="1:22" ht="34.5" customHeight="1">
      <c r="A28" s="124"/>
      <c r="B28" s="18" t="s">
        <v>120</v>
      </c>
      <c r="C28" s="125" t="s">
        <v>269</v>
      </c>
      <c r="D28" s="22" t="s">
        <v>404</v>
      </c>
      <c r="E28" s="155">
        <f t="shared" si="0"/>
        <v>0</v>
      </c>
      <c r="F28" s="157">
        <f t="shared" si="0"/>
        <v>0</v>
      </c>
      <c r="G28" s="154">
        <v>0</v>
      </c>
      <c r="H28" s="155"/>
      <c r="I28" s="150"/>
      <c r="J28" s="156"/>
      <c r="K28" s="155"/>
      <c r="L28" s="150"/>
      <c r="M28" s="156"/>
      <c r="N28" s="155"/>
      <c r="O28" s="150"/>
      <c r="P28" s="156"/>
      <c r="Q28" s="158">
        <f>'01.01.2015 СЭР'!M62</f>
        <v>0</v>
      </c>
      <c r="R28" s="157">
        <f>'01.01.2015 СЭР'!N62</f>
        <v>0</v>
      </c>
      <c r="S28" s="154">
        <v>0</v>
      </c>
      <c r="T28" s="18" t="s">
        <v>412</v>
      </c>
      <c r="V28" s="29"/>
    </row>
    <row r="29" spans="1:22" ht="77.25" customHeight="1">
      <c r="A29" s="124">
        <f>A27+1</f>
        <v>14</v>
      </c>
      <c r="B29" s="18" t="s">
        <v>72</v>
      </c>
      <c r="C29" s="125" t="s">
        <v>115</v>
      </c>
      <c r="D29" s="22" t="s">
        <v>73</v>
      </c>
      <c r="E29" s="155">
        <f t="shared" si="0"/>
        <v>11.3</v>
      </c>
      <c r="F29" s="153">
        <f t="shared" si="0"/>
        <v>12.673</v>
      </c>
      <c r="G29" s="161">
        <f t="shared" si="1"/>
        <v>112.1504424778761</v>
      </c>
      <c r="H29" s="155"/>
      <c r="I29" s="150"/>
      <c r="J29" s="156"/>
      <c r="K29" s="155"/>
      <c r="L29" s="150"/>
      <c r="M29" s="156"/>
      <c r="N29" s="155"/>
      <c r="O29" s="150"/>
      <c r="P29" s="156"/>
      <c r="Q29" s="155">
        <f>'01.01.2015 СЭР'!M65</f>
        <v>11.3</v>
      </c>
      <c r="R29" s="153">
        <f>'01.01.2015 СЭР'!N65</f>
        <v>12.673</v>
      </c>
      <c r="S29" s="161">
        <f t="shared" si="2"/>
        <v>112.1504424778761</v>
      </c>
      <c r="T29" s="61" t="s">
        <v>405</v>
      </c>
      <c r="V29" s="29"/>
    </row>
    <row r="30" spans="1:22" ht="81.75" customHeight="1">
      <c r="A30" s="124">
        <f>A29+1</f>
        <v>15</v>
      </c>
      <c r="B30" s="18" t="s">
        <v>50</v>
      </c>
      <c r="C30" s="125" t="s">
        <v>115</v>
      </c>
      <c r="D30" s="22" t="s">
        <v>51</v>
      </c>
      <c r="E30" s="158">
        <f>H30+K30+N30+Q30</f>
        <v>20</v>
      </c>
      <c r="F30" s="157">
        <f>I30+L30+O30+R30</f>
        <v>15</v>
      </c>
      <c r="G30" s="154">
        <f t="shared" si="1"/>
        <v>75</v>
      </c>
      <c r="H30" s="155"/>
      <c r="I30" s="150"/>
      <c r="J30" s="156"/>
      <c r="K30" s="155"/>
      <c r="L30" s="150"/>
      <c r="M30" s="156"/>
      <c r="N30" s="155"/>
      <c r="O30" s="150"/>
      <c r="P30" s="156"/>
      <c r="Q30" s="158">
        <f>'01.01.2015 СЭР'!M73</f>
        <v>20</v>
      </c>
      <c r="R30" s="157">
        <f>'01.01.2015 СЭР'!N73</f>
        <v>15</v>
      </c>
      <c r="S30" s="154">
        <f>R30*100/Q30</f>
        <v>75</v>
      </c>
      <c r="T30" s="18" t="s">
        <v>410</v>
      </c>
    </row>
    <row r="31" spans="1:22" ht="51.75" customHeight="1">
      <c r="A31" s="124">
        <f>A30+1</f>
        <v>16</v>
      </c>
      <c r="B31" s="18" t="s">
        <v>224</v>
      </c>
      <c r="C31" s="125" t="s">
        <v>115</v>
      </c>
      <c r="D31" s="22" t="s">
        <v>225</v>
      </c>
      <c r="E31" s="159">
        <f>H31+K31+N31+Q31</f>
        <v>0.3</v>
      </c>
      <c r="F31" s="160">
        <f>I31+L31+O31+R31</f>
        <v>6</v>
      </c>
      <c r="G31" s="154">
        <f t="shared" si="1"/>
        <v>2000</v>
      </c>
      <c r="H31" s="155"/>
      <c r="I31" s="150"/>
      <c r="J31" s="156"/>
      <c r="K31" s="155">
        <f>'01.01.2015 СЭР'!N75</f>
        <v>0</v>
      </c>
      <c r="L31" s="157">
        <v>0</v>
      </c>
      <c r="M31" s="156">
        <v>0</v>
      </c>
      <c r="N31" s="155">
        <f>'01.01.2015 СЭР'!N76</f>
        <v>0</v>
      </c>
      <c r="O31" s="150">
        <v>0</v>
      </c>
      <c r="P31" s="156">
        <v>0</v>
      </c>
      <c r="Q31" s="152">
        <f>'01.01.2015 СЭР'!M77</f>
        <v>0.3</v>
      </c>
      <c r="R31" s="153">
        <f>'01.01.2015 СЭР'!N77</f>
        <v>6</v>
      </c>
      <c r="S31" s="154">
        <f>R31*100/Q31</f>
        <v>2000</v>
      </c>
      <c r="T31" s="18" t="s">
        <v>485</v>
      </c>
    </row>
    <row r="32" spans="1:22" ht="15.75" customHeight="1">
      <c r="A32" s="190" t="s">
        <v>167</v>
      </c>
      <c r="B32" s="191"/>
      <c r="C32" s="191"/>
      <c r="D32" s="191"/>
      <c r="E32" s="191"/>
      <c r="F32" s="191"/>
      <c r="G32" s="191"/>
      <c r="H32" s="191"/>
      <c r="I32" s="191"/>
      <c r="J32" s="191"/>
      <c r="K32" s="191"/>
      <c r="L32" s="191"/>
      <c r="M32" s="191"/>
      <c r="N32" s="191"/>
      <c r="O32" s="191"/>
      <c r="P32" s="191"/>
      <c r="Q32" s="191"/>
      <c r="R32" s="191"/>
      <c r="S32" s="191"/>
      <c r="T32" s="192"/>
    </row>
    <row r="33" spans="1:22" ht="15.75" customHeight="1">
      <c r="A33" s="211" t="s">
        <v>165</v>
      </c>
      <c r="B33" s="212"/>
      <c r="C33" s="212"/>
      <c r="D33" s="212"/>
      <c r="E33" s="212"/>
      <c r="F33" s="212"/>
      <c r="G33" s="212"/>
      <c r="H33" s="212"/>
      <c r="I33" s="212"/>
      <c r="J33" s="212"/>
      <c r="K33" s="212"/>
      <c r="L33" s="212"/>
      <c r="M33" s="212"/>
      <c r="N33" s="212"/>
      <c r="O33" s="212"/>
      <c r="P33" s="212"/>
      <c r="Q33" s="212"/>
      <c r="R33" s="212"/>
      <c r="S33" s="212"/>
      <c r="T33" s="213"/>
    </row>
    <row r="34" spans="1:22" ht="69.75" hidden="1" customHeight="1">
      <c r="A34" s="59"/>
      <c r="B34" s="60" t="s">
        <v>10</v>
      </c>
      <c r="C34" s="123" t="s">
        <v>115</v>
      </c>
      <c r="D34" s="122" t="s">
        <v>264</v>
      </c>
      <c r="E34" s="108">
        <f t="shared" ref="E34:F48" si="4">H34+K34+N34+Q34</f>
        <v>3.6599999999999997</v>
      </c>
      <c r="F34" s="109">
        <f t="shared" si="4"/>
        <v>0</v>
      </c>
      <c r="G34" s="110">
        <f t="shared" si="1"/>
        <v>0</v>
      </c>
      <c r="H34" s="43"/>
      <c r="I34" s="111"/>
      <c r="J34" s="112"/>
      <c r="K34" s="108">
        <f>'01.01.2015 СЭР'!N82</f>
        <v>3.36</v>
      </c>
      <c r="L34" s="109">
        <v>0</v>
      </c>
      <c r="M34" s="27">
        <f t="shared" ref="M34:M40" si="5">L34*100/K34</f>
        <v>0</v>
      </c>
      <c r="N34" s="58">
        <f>'01.01.2015 СЭР'!N83</f>
        <v>0.3</v>
      </c>
      <c r="O34" s="113">
        <v>0</v>
      </c>
      <c r="P34" s="26">
        <v>0</v>
      </c>
      <c r="Q34" s="43">
        <f>'01.01.2015 СЭР'!L84</f>
        <v>0</v>
      </c>
      <c r="R34" s="113">
        <v>0</v>
      </c>
      <c r="S34" s="112">
        <v>0</v>
      </c>
      <c r="T34" s="60" t="s">
        <v>286</v>
      </c>
    </row>
    <row r="35" spans="1:22" ht="49.5" customHeight="1">
      <c r="A35" s="59">
        <f>A31+1</f>
        <v>17</v>
      </c>
      <c r="B35" s="18" t="s">
        <v>488</v>
      </c>
      <c r="C35" s="123" t="s">
        <v>115</v>
      </c>
      <c r="D35" s="22" t="s">
        <v>507</v>
      </c>
      <c r="E35" s="152">
        <f>H35+K35+N35+Q35</f>
        <v>13.513500000000001</v>
      </c>
      <c r="F35" s="153">
        <f>I35+L35+O35+R35</f>
        <v>13.513500000000001</v>
      </c>
      <c r="G35" s="154">
        <f t="shared" si="1"/>
        <v>100</v>
      </c>
      <c r="H35" s="162">
        <f>'01.01.2015 СЭР'!M86</f>
        <v>4.2549539999999997</v>
      </c>
      <c r="I35" s="153">
        <f>'01.01.2015 СЭР'!N86</f>
        <v>4.2549539999999997</v>
      </c>
      <c r="J35" s="154">
        <v>0</v>
      </c>
      <c r="K35" s="152">
        <f>'01.01.2015 СЭР'!M88</f>
        <v>8.4036340000000003</v>
      </c>
      <c r="L35" s="163">
        <f>'01.01.2015 СЭР'!N88</f>
        <v>8.4036340000000003</v>
      </c>
      <c r="M35" s="154">
        <f t="shared" si="5"/>
        <v>100</v>
      </c>
      <c r="N35" s="159">
        <f>'01.01.2015 СЭР'!M87</f>
        <v>0.85491200000000001</v>
      </c>
      <c r="O35" s="160">
        <f>'01.01.2015 СЭР'!N87</f>
        <v>0.85491200000000001</v>
      </c>
      <c r="P35" s="156">
        <f>O35*100/N35</f>
        <v>100</v>
      </c>
      <c r="Q35" s="155"/>
      <c r="R35" s="150"/>
      <c r="S35" s="154"/>
      <c r="T35" s="18" t="s">
        <v>475</v>
      </c>
    </row>
    <row r="36" spans="1:22" ht="74.25" customHeight="1">
      <c r="A36" s="59">
        <f>A35+1</f>
        <v>18</v>
      </c>
      <c r="B36" s="18" t="s">
        <v>489</v>
      </c>
      <c r="C36" s="125" t="s">
        <v>115</v>
      </c>
      <c r="D36" s="22" t="s">
        <v>506</v>
      </c>
      <c r="E36" s="152">
        <f>H36+K36+N36+Q36</f>
        <v>2.5191527200000001</v>
      </c>
      <c r="F36" s="153">
        <f>I36+L36+O36+R36</f>
        <v>2.5191527200000001</v>
      </c>
      <c r="G36" s="154">
        <f t="shared" si="1"/>
        <v>100</v>
      </c>
      <c r="H36" s="155">
        <f>'01.01.2015 СЭР'!N90</f>
        <v>0</v>
      </c>
      <c r="I36" s="150">
        <v>0</v>
      </c>
      <c r="J36" s="156">
        <v>0</v>
      </c>
      <c r="K36" s="152">
        <f>'01.01.2015 СЭР'!M91</f>
        <v>2.5191527200000001</v>
      </c>
      <c r="L36" s="163">
        <f>'01.01.2015 СЭР'!N91</f>
        <v>2.5191527200000001</v>
      </c>
      <c r="M36" s="154">
        <f t="shared" si="5"/>
        <v>100</v>
      </c>
      <c r="N36" s="155"/>
      <c r="O36" s="150"/>
      <c r="P36" s="156"/>
      <c r="Q36" s="155"/>
      <c r="R36" s="150"/>
      <c r="S36" s="156"/>
      <c r="T36" s="18" t="s">
        <v>463</v>
      </c>
    </row>
    <row r="37" spans="1:22" ht="15.75" customHeight="1">
      <c r="A37" s="193" t="s">
        <v>166</v>
      </c>
      <c r="B37" s="194"/>
      <c r="C37" s="194"/>
      <c r="D37" s="194"/>
      <c r="E37" s="194"/>
      <c r="F37" s="194"/>
      <c r="G37" s="194"/>
      <c r="H37" s="194"/>
      <c r="I37" s="194"/>
      <c r="J37" s="194"/>
      <c r="K37" s="194"/>
      <c r="L37" s="194"/>
      <c r="M37" s="194"/>
      <c r="N37" s="194"/>
      <c r="O37" s="194"/>
      <c r="P37" s="194"/>
      <c r="Q37" s="194"/>
      <c r="R37" s="194"/>
      <c r="S37" s="194"/>
      <c r="T37" s="195"/>
    </row>
    <row r="38" spans="1:22" ht="88.5" customHeight="1">
      <c r="A38" s="124">
        <f>A36+1</f>
        <v>19</v>
      </c>
      <c r="B38" s="18" t="s">
        <v>13</v>
      </c>
      <c r="C38" s="125" t="s">
        <v>115</v>
      </c>
      <c r="D38" s="22" t="s">
        <v>505</v>
      </c>
      <c r="E38" s="152">
        <f t="shared" si="4"/>
        <v>2.9499999999999997</v>
      </c>
      <c r="F38" s="153">
        <f t="shared" si="4"/>
        <v>2.9499999999999997</v>
      </c>
      <c r="G38" s="154">
        <f t="shared" si="1"/>
        <v>100.00000000000001</v>
      </c>
      <c r="H38" s="155"/>
      <c r="I38" s="150"/>
      <c r="J38" s="156"/>
      <c r="K38" s="155">
        <f>'01.01.2015 СЭР'!M96</f>
        <v>2.9</v>
      </c>
      <c r="L38" s="150">
        <f>'01.01.2015 СЭР'!N96</f>
        <v>2.9</v>
      </c>
      <c r="M38" s="156">
        <v>0</v>
      </c>
      <c r="N38" s="155"/>
      <c r="O38" s="150"/>
      <c r="P38" s="154"/>
      <c r="Q38" s="152">
        <f>'01.01.2015 СЭР'!M97</f>
        <v>0.05</v>
      </c>
      <c r="R38" s="153">
        <f>'01.01.2015 СЭР'!N97</f>
        <v>0.05</v>
      </c>
      <c r="S38" s="156">
        <f t="shared" ref="S38:S39" si="6">R38*100/Q38</f>
        <v>100</v>
      </c>
      <c r="T38" s="18" t="s">
        <v>313</v>
      </c>
      <c r="V38" s="29"/>
    </row>
    <row r="39" spans="1:22" ht="171" customHeight="1">
      <c r="A39" s="124">
        <f t="shared" ref="A39:A42" si="7">A38+1</f>
        <v>20</v>
      </c>
      <c r="B39" s="18" t="s">
        <v>203</v>
      </c>
      <c r="C39" s="125" t="s">
        <v>115</v>
      </c>
      <c r="D39" s="22" t="s">
        <v>504</v>
      </c>
      <c r="E39" s="152">
        <f t="shared" si="4"/>
        <v>6</v>
      </c>
      <c r="F39" s="153">
        <f t="shared" si="4"/>
        <v>5.55</v>
      </c>
      <c r="G39" s="154">
        <f t="shared" si="1"/>
        <v>92.5</v>
      </c>
      <c r="H39" s="155"/>
      <c r="I39" s="150"/>
      <c r="J39" s="156"/>
      <c r="K39" s="152">
        <f>'01.01.2015 СЭР'!M100</f>
        <v>5</v>
      </c>
      <c r="L39" s="153">
        <f>'01.01.2015 СЭР'!N100</f>
        <v>2</v>
      </c>
      <c r="M39" s="154">
        <f t="shared" si="5"/>
        <v>40</v>
      </c>
      <c r="N39" s="155"/>
      <c r="O39" s="150"/>
      <c r="P39" s="154"/>
      <c r="Q39" s="152">
        <f>'01.01.2015 СЭР'!M101</f>
        <v>1</v>
      </c>
      <c r="R39" s="153">
        <f>'01.01.2015 СЭР'!N101</f>
        <v>3.55</v>
      </c>
      <c r="S39" s="156">
        <f t="shared" si="6"/>
        <v>355</v>
      </c>
      <c r="T39" s="18" t="s">
        <v>527</v>
      </c>
    </row>
    <row r="40" spans="1:22" ht="112.5" customHeight="1">
      <c r="A40" s="124">
        <f t="shared" si="7"/>
        <v>21</v>
      </c>
      <c r="B40" s="18" t="s">
        <v>490</v>
      </c>
      <c r="C40" s="125" t="s">
        <v>115</v>
      </c>
      <c r="D40" s="22" t="s">
        <v>502</v>
      </c>
      <c r="E40" s="152">
        <f t="shared" si="4"/>
        <v>17.5</v>
      </c>
      <c r="F40" s="153">
        <f t="shared" si="4"/>
        <v>16.62</v>
      </c>
      <c r="G40" s="154">
        <f t="shared" si="1"/>
        <v>94.971428571428575</v>
      </c>
      <c r="H40" s="155">
        <f>'01.01.2015 СЭР'!N104</f>
        <v>0</v>
      </c>
      <c r="I40" s="150">
        <v>0</v>
      </c>
      <c r="J40" s="156">
        <v>0</v>
      </c>
      <c r="K40" s="152">
        <f>'01.01.2015 СЭР'!M103</f>
        <v>16</v>
      </c>
      <c r="L40" s="150">
        <f>'01.01.2015 СЭР'!N103</f>
        <v>2.89</v>
      </c>
      <c r="M40" s="154">
        <f t="shared" si="5"/>
        <v>18.0625</v>
      </c>
      <c r="N40" s="155"/>
      <c r="O40" s="150"/>
      <c r="P40" s="156"/>
      <c r="Q40" s="152">
        <f>'01.01.2015 СЭР'!M105</f>
        <v>1.5</v>
      </c>
      <c r="R40" s="157">
        <f>'01.01.2015 СЭР'!N105</f>
        <v>13.73</v>
      </c>
      <c r="S40" s="161">
        <f>R40*100/Q40</f>
        <v>915.33333333333337</v>
      </c>
      <c r="T40" s="18" t="s">
        <v>471</v>
      </c>
    </row>
    <row r="41" spans="1:22" ht="147.75" customHeight="1">
      <c r="A41" s="124">
        <f t="shared" si="7"/>
        <v>22</v>
      </c>
      <c r="B41" s="18" t="s">
        <v>15</v>
      </c>
      <c r="C41" s="125" t="s">
        <v>115</v>
      </c>
      <c r="D41" s="22" t="s">
        <v>503</v>
      </c>
      <c r="E41" s="152">
        <f t="shared" si="4"/>
        <v>0.5</v>
      </c>
      <c r="F41" s="153">
        <f t="shared" si="4"/>
        <v>0.5</v>
      </c>
      <c r="G41" s="154">
        <f t="shared" si="1"/>
        <v>100</v>
      </c>
      <c r="H41" s="155"/>
      <c r="I41" s="150"/>
      <c r="J41" s="156"/>
      <c r="K41" s="155"/>
      <c r="L41" s="150"/>
      <c r="M41" s="156"/>
      <c r="N41" s="155">
        <f>'01.01.2015 СЭР'!M107</f>
        <v>0.5</v>
      </c>
      <c r="O41" s="157">
        <f>'01.01.2015 СЭР'!N107</f>
        <v>0</v>
      </c>
      <c r="P41" s="156">
        <v>0</v>
      </c>
      <c r="Q41" s="158">
        <f>'01.01.2015 СЭР'!M108</f>
        <v>0</v>
      </c>
      <c r="R41" s="153">
        <f>'01.01.2015 СЭР'!N108</f>
        <v>0.5</v>
      </c>
      <c r="S41" s="156">
        <v>0</v>
      </c>
      <c r="T41" s="18" t="s">
        <v>472</v>
      </c>
    </row>
    <row r="42" spans="1:22" ht="117.75" customHeight="1">
      <c r="A42" s="124">
        <f t="shared" si="7"/>
        <v>23</v>
      </c>
      <c r="B42" s="18" t="s">
        <v>16</v>
      </c>
      <c r="C42" s="125" t="s">
        <v>115</v>
      </c>
      <c r="D42" s="22" t="s">
        <v>66</v>
      </c>
      <c r="E42" s="152">
        <f t="shared" si="4"/>
        <v>10</v>
      </c>
      <c r="F42" s="153">
        <f t="shared" si="4"/>
        <v>27.47</v>
      </c>
      <c r="G42" s="154">
        <f>F42*100/E42</f>
        <v>274.7</v>
      </c>
      <c r="H42" s="152">
        <f>'01.01.2015 СЭР'!M110</f>
        <v>10</v>
      </c>
      <c r="I42" s="153">
        <f>'01.01.2015 СЭР'!N110</f>
        <v>27.47</v>
      </c>
      <c r="J42" s="154">
        <f>I42*100/H42</f>
        <v>274.7</v>
      </c>
      <c r="K42" s="152">
        <f>'01.01.2015 СЭР'!N111</f>
        <v>0</v>
      </c>
      <c r="L42" s="153">
        <v>0</v>
      </c>
      <c r="M42" s="156">
        <v>0</v>
      </c>
      <c r="N42" s="155"/>
      <c r="O42" s="150"/>
      <c r="P42" s="156"/>
      <c r="Q42" s="155"/>
      <c r="R42" s="153"/>
      <c r="S42" s="156"/>
      <c r="T42" s="18" t="s">
        <v>528</v>
      </c>
    </row>
    <row r="43" spans="1:22" ht="64.5" customHeight="1">
      <c r="A43" s="124">
        <f>A42+1</f>
        <v>24</v>
      </c>
      <c r="B43" s="18" t="s">
        <v>347</v>
      </c>
      <c r="C43" s="125" t="s">
        <v>115</v>
      </c>
      <c r="D43" s="22" t="s">
        <v>66</v>
      </c>
      <c r="E43" s="158">
        <f t="shared" si="4"/>
        <v>1</v>
      </c>
      <c r="F43" s="157">
        <f t="shared" si="4"/>
        <v>1</v>
      </c>
      <c r="G43" s="154">
        <f>F43*100/E43</f>
        <v>100</v>
      </c>
      <c r="H43" s="158">
        <f>'01.01.2015 СЭР'!M117</f>
        <v>1</v>
      </c>
      <c r="I43" s="157">
        <f>'01.01.2015 СЭР'!N117</f>
        <v>1</v>
      </c>
      <c r="J43" s="154">
        <f>I43*100/H43</f>
        <v>100</v>
      </c>
      <c r="K43" s="155"/>
      <c r="L43" s="150"/>
      <c r="M43" s="156"/>
      <c r="N43" s="155"/>
      <c r="O43" s="150"/>
      <c r="P43" s="156"/>
      <c r="Q43" s="155"/>
      <c r="R43" s="157"/>
      <c r="S43" s="156"/>
      <c r="T43" s="114" t="s">
        <v>465</v>
      </c>
    </row>
    <row r="44" spans="1:22" ht="15.75" customHeight="1">
      <c r="A44" s="193" t="s">
        <v>168</v>
      </c>
      <c r="B44" s="194"/>
      <c r="C44" s="194"/>
      <c r="D44" s="194"/>
      <c r="E44" s="194"/>
      <c r="F44" s="194"/>
      <c r="G44" s="194"/>
      <c r="H44" s="194"/>
      <c r="I44" s="194"/>
      <c r="J44" s="194"/>
      <c r="K44" s="194"/>
      <c r="L44" s="194"/>
      <c r="M44" s="194"/>
      <c r="N44" s="194"/>
      <c r="O44" s="194"/>
      <c r="P44" s="194"/>
      <c r="Q44" s="194"/>
      <c r="R44" s="194"/>
      <c r="S44" s="194"/>
      <c r="T44" s="195"/>
    </row>
    <row r="45" spans="1:22" ht="143.25" customHeight="1">
      <c r="A45" s="124">
        <f>A43+1</f>
        <v>25</v>
      </c>
      <c r="B45" s="18" t="s">
        <v>20</v>
      </c>
      <c r="C45" s="125" t="s">
        <v>115</v>
      </c>
      <c r="D45" s="22" t="s">
        <v>117</v>
      </c>
      <c r="E45" s="152">
        <f t="shared" si="4"/>
        <v>0.5</v>
      </c>
      <c r="F45" s="153">
        <f t="shared" si="4"/>
        <v>4</v>
      </c>
      <c r="G45" s="154">
        <f>F45*100/E45</f>
        <v>800</v>
      </c>
      <c r="H45" s="155"/>
      <c r="I45" s="150"/>
      <c r="J45" s="156"/>
      <c r="K45" s="152">
        <f>'01.01.2015 СЭР'!M125</f>
        <v>0.5</v>
      </c>
      <c r="L45" s="153">
        <f>'01.01.2015 СЭР'!N125</f>
        <v>4</v>
      </c>
      <c r="M45" s="156">
        <f>L45*100/K45</f>
        <v>800</v>
      </c>
      <c r="N45" s="155"/>
      <c r="O45" s="150"/>
      <c r="P45" s="156"/>
      <c r="Q45" s="155">
        <f>'01.01.2015 СЭР'!N126</f>
        <v>0</v>
      </c>
      <c r="R45" s="157">
        <v>0</v>
      </c>
      <c r="S45" s="156">
        <v>0</v>
      </c>
      <c r="T45" s="18" t="s">
        <v>529</v>
      </c>
    </row>
    <row r="46" spans="1:22" ht="49.5" customHeight="1">
      <c r="A46" s="124">
        <f>A45+1</f>
        <v>26</v>
      </c>
      <c r="B46" s="18" t="s">
        <v>21</v>
      </c>
      <c r="C46" s="125" t="s">
        <v>115</v>
      </c>
      <c r="D46" s="22" t="s">
        <v>117</v>
      </c>
      <c r="E46" s="152">
        <f t="shared" si="4"/>
        <v>108.4495</v>
      </c>
      <c r="F46" s="153">
        <f t="shared" si="4"/>
        <v>112.92993</v>
      </c>
      <c r="G46" s="161">
        <f t="shared" ref="G46:G48" si="8">F46*100/E46</f>
        <v>104.13135145851295</v>
      </c>
      <c r="H46" s="152">
        <f>'01.01.2015 СЭР'!M128</f>
        <v>1.4368000000000001</v>
      </c>
      <c r="I46" s="153">
        <f>'01.01.2015 СЭР'!N128</f>
        <v>1.4368000000000001</v>
      </c>
      <c r="J46" s="154">
        <v>0</v>
      </c>
      <c r="K46" s="153">
        <f>'01.01.2015 СЭР'!M129</f>
        <v>107.0127</v>
      </c>
      <c r="L46" s="157">
        <f>'01.01.2015 СЭР'!N129</f>
        <v>111.49312999999999</v>
      </c>
      <c r="M46" s="154">
        <f>L46*100/K46</f>
        <v>104.18682081659468</v>
      </c>
      <c r="N46" s="155"/>
      <c r="O46" s="150"/>
      <c r="P46" s="156"/>
      <c r="Q46" s="155"/>
      <c r="R46" s="153"/>
      <c r="S46" s="156"/>
      <c r="T46" s="18" t="s">
        <v>530</v>
      </c>
    </row>
    <row r="47" spans="1:22" ht="64.5" customHeight="1">
      <c r="A47" s="124">
        <f>A46+1</f>
        <v>27</v>
      </c>
      <c r="B47" s="18" t="s">
        <v>22</v>
      </c>
      <c r="C47" s="125" t="s">
        <v>115</v>
      </c>
      <c r="D47" s="22" t="s">
        <v>117</v>
      </c>
      <c r="E47" s="152">
        <f t="shared" si="4"/>
        <v>0.2</v>
      </c>
      <c r="F47" s="153">
        <f t="shared" si="4"/>
        <v>0.2</v>
      </c>
      <c r="G47" s="154">
        <f t="shared" si="8"/>
        <v>100</v>
      </c>
      <c r="H47" s="155"/>
      <c r="I47" s="150"/>
      <c r="J47" s="156"/>
      <c r="K47" s="155"/>
      <c r="L47" s="150"/>
      <c r="M47" s="156"/>
      <c r="N47" s="152">
        <f>'01.01.2015 СЭР'!M134</f>
        <v>0.2</v>
      </c>
      <c r="O47" s="153">
        <f>'01.01.2015 СЭР'!N134</f>
        <v>0.2</v>
      </c>
      <c r="P47" s="154">
        <f>O47*100/N47</f>
        <v>100</v>
      </c>
      <c r="Q47" s="152">
        <f>'01.01.2015 СЭР'!N135</f>
        <v>0</v>
      </c>
      <c r="R47" s="153">
        <v>0</v>
      </c>
      <c r="S47" s="154">
        <v>0</v>
      </c>
      <c r="T47" s="18" t="s">
        <v>440</v>
      </c>
    </row>
    <row r="48" spans="1:22" ht="271.5" customHeight="1">
      <c r="A48" s="124">
        <f>A47+1</f>
        <v>28</v>
      </c>
      <c r="B48" s="60" t="s">
        <v>23</v>
      </c>
      <c r="C48" s="123" t="s">
        <v>115</v>
      </c>
      <c r="D48" s="122" t="s">
        <v>117</v>
      </c>
      <c r="E48" s="164">
        <f t="shared" si="4"/>
        <v>0.1</v>
      </c>
      <c r="F48" s="165">
        <f t="shared" si="4"/>
        <v>7.6</v>
      </c>
      <c r="G48" s="166">
        <f t="shared" si="8"/>
        <v>7600</v>
      </c>
      <c r="H48" s="167"/>
      <c r="I48" s="149"/>
      <c r="J48" s="168"/>
      <c r="K48" s="164">
        <f>'01.01.2015 СЭР'!M138</f>
        <v>0</v>
      </c>
      <c r="L48" s="165">
        <f>'01.01.2015 СЭР'!N138</f>
        <v>6.1</v>
      </c>
      <c r="M48" s="166">
        <v>0</v>
      </c>
      <c r="N48" s="164">
        <f>'01.01.2015 СЭР'!M139</f>
        <v>0.1</v>
      </c>
      <c r="O48" s="165">
        <f>'01.01.2015 СЭР'!N139</f>
        <v>1.5</v>
      </c>
      <c r="P48" s="166">
        <f>O48*100/N48</f>
        <v>1500</v>
      </c>
      <c r="Q48" s="164"/>
      <c r="R48" s="165"/>
      <c r="S48" s="154"/>
      <c r="T48" s="60" t="s">
        <v>531</v>
      </c>
    </row>
    <row r="49" spans="1:20" ht="46.5" customHeight="1">
      <c r="A49" s="124">
        <f>A48+1</f>
        <v>29</v>
      </c>
      <c r="B49" s="18" t="s">
        <v>228</v>
      </c>
      <c r="C49" s="125" t="s">
        <v>269</v>
      </c>
      <c r="D49" s="22" t="s">
        <v>117</v>
      </c>
      <c r="E49" s="155">
        <f t="shared" ref="E49:F66" si="9">H49+K49+N49+Q49</f>
        <v>0</v>
      </c>
      <c r="F49" s="157">
        <f t="shared" si="9"/>
        <v>0</v>
      </c>
      <c r="G49" s="154">
        <v>0</v>
      </c>
      <c r="H49" s="155">
        <f>'01.01.2015 СЭР'!N148</f>
        <v>0</v>
      </c>
      <c r="I49" s="150">
        <v>0</v>
      </c>
      <c r="J49" s="156">
        <v>0</v>
      </c>
      <c r="K49" s="155">
        <f>'01.01.2015 СЭР'!N149</f>
        <v>0</v>
      </c>
      <c r="L49" s="150">
        <v>0</v>
      </c>
      <c r="M49" s="156">
        <v>0</v>
      </c>
      <c r="N49" s="155">
        <f>'01.01.2015 СЭР'!N150</f>
        <v>0</v>
      </c>
      <c r="O49" s="157">
        <v>0</v>
      </c>
      <c r="P49" s="154">
        <v>0</v>
      </c>
      <c r="Q49" s="155"/>
      <c r="R49" s="153"/>
      <c r="S49" s="156"/>
      <c r="T49" s="18" t="s">
        <v>270</v>
      </c>
    </row>
    <row r="50" spans="1:20" ht="15.75" customHeight="1">
      <c r="A50" s="193" t="s">
        <v>169</v>
      </c>
      <c r="B50" s="194"/>
      <c r="C50" s="194"/>
      <c r="D50" s="194"/>
      <c r="E50" s="194"/>
      <c r="F50" s="194"/>
      <c r="G50" s="194"/>
      <c r="H50" s="194"/>
      <c r="I50" s="194"/>
      <c r="J50" s="194"/>
      <c r="K50" s="194"/>
      <c r="L50" s="194"/>
      <c r="M50" s="194"/>
      <c r="N50" s="194"/>
      <c r="O50" s="194"/>
      <c r="P50" s="194"/>
      <c r="Q50" s="194"/>
      <c r="R50" s="194"/>
      <c r="S50" s="194"/>
      <c r="T50" s="195"/>
    </row>
    <row r="51" spans="1:20" ht="33" customHeight="1">
      <c r="A51" s="124">
        <f>A49+1</f>
        <v>30</v>
      </c>
      <c r="B51" s="18" t="s">
        <v>467</v>
      </c>
      <c r="C51" s="125" t="s">
        <v>115</v>
      </c>
      <c r="D51" s="22" t="s">
        <v>426</v>
      </c>
      <c r="E51" s="152">
        <f t="shared" si="9"/>
        <v>3</v>
      </c>
      <c r="F51" s="153">
        <f t="shared" si="9"/>
        <v>0.60000000000000009</v>
      </c>
      <c r="G51" s="154">
        <f t="shared" ref="G51" si="10">F51*100/E51</f>
        <v>20.000000000000004</v>
      </c>
      <c r="H51" s="152"/>
      <c r="I51" s="153"/>
      <c r="J51" s="156"/>
      <c r="K51" s="155">
        <f>'01.01.2015 СЭР'!M155</f>
        <v>0</v>
      </c>
      <c r="L51" s="153">
        <f>'01.01.2015 СЭР'!N155</f>
        <v>0.2</v>
      </c>
      <c r="M51" s="154"/>
      <c r="N51" s="158">
        <f>'01.01.2015 СЭР'!M154</f>
        <v>3</v>
      </c>
      <c r="O51" s="150">
        <f>'01.01.2015 СЭР'!N154</f>
        <v>0.4</v>
      </c>
      <c r="P51" s="161">
        <f>O51*100/N51</f>
        <v>13.333333333333334</v>
      </c>
      <c r="Q51" s="155"/>
      <c r="R51" s="153"/>
      <c r="S51" s="156"/>
      <c r="T51" s="18" t="s">
        <v>466</v>
      </c>
    </row>
    <row r="52" spans="1:20" ht="36" customHeight="1">
      <c r="A52" s="124">
        <f>A51+1</f>
        <v>31</v>
      </c>
      <c r="B52" s="18" t="s">
        <v>491</v>
      </c>
      <c r="C52" s="125" t="s">
        <v>115</v>
      </c>
      <c r="D52" s="22" t="s">
        <v>426</v>
      </c>
      <c r="E52" s="152">
        <f t="shared" ref="E52" si="11">H52+K52+N52+Q52</f>
        <v>1.5</v>
      </c>
      <c r="F52" s="153">
        <f t="shared" ref="F52" si="12">I52+L52+O52+R52</f>
        <v>1.5</v>
      </c>
      <c r="G52" s="154"/>
      <c r="H52" s="152"/>
      <c r="I52" s="153"/>
      <c r="J52" s="156"/>
      <c r="K52" s="155">
        <f>'01.01.2015 СЭР'!M177</f>
        <v>0.5</v>
      </c>
      <c r="L52" s="153">
        <f>'01.01.2015 СЭР'!N177</f>
        <v>0.5</v>
      </c>
      <c r="M52" s="154"/>
      <c r="N52" s="158">
        <f>'01.01.2015 СЭР'!M179</f>
        <v>0.6</v>
      </c>
      <c r="O52" s="150">
        <f>'01.01.2015 СЭР'!N179</f>
        <v>0.6</v>
      </c>
      <c r="P52" s="161"/>
      <c r="Q52" s="155">
        <f>'01.01.2015 СЭР'!M178</f>
        <v>0.4</v>
      </c>
      <c r="R52" s="153">
        <f>'01.01.2015 СЭР'!N178</f>
        <v>0.4</v>
      </c>
      <c r="S52" s="156"/>
      <c r="T52" s="18" t="s">
        <v>427</v>
      </c>
    </row>
    <row r="53" spans="1:20" ht="66" customHeight="1">
      <c r="A53" s="124">
        <f>A52+1</f>
        <v>32</v>
      </c>
      <c r="B53" s="18" t="s">
        <v>365</v>
      </c>
      <c r="C53" s="125" t="s">
        <v>115</v>
      </c>
      <c r="D53" s="22" t="s">
        <v>426</v>
      </c>
      <c r="E53" s="152">
        <f t="shared" si="9"/>
        <v>2.17</v>
      </c>
      <c r="F53" s="153">
        <f t="shared" si="9"/>
        <v>2.17</v>
      </c>
      <c r="G53" s="154">
        <v>0</v>
      </c>
      <c r="H53" s="152">
        <f>'01.01.2015 СЭР'!M181</f>
        <v>0.2</v>
      </c>
      <c r="I53" s="153">
        <f>'01.01.2015 СЭР'!N181</f>
        <v>0.2</v>
      </c>
      <c r="J53" s="156"/>
      <c r="K53" s="158">
        <f>'01.01.2015 СЭР'!M182</f>
        <v>1.379</v>
      </c>
      <c r="L53" s="153">
        <f>'01.01.2015 СЭР'!N182</f>
        <v>1.379</v>
      </c>
      <c r="M53" s="154">
        <v>0</v>
      </c>
      <c r="N53" s="158">
        <f>'01.01.2015 СЭР'!M183</f>
        <v>0.59099999999999997</v>
      </c>
      <c r="O53" s="153">
        <f>'01.01.2015 СЭР'!N183</f>
        <v>0.59099999999999997</v>
      </c>
      <c r="P53" s="154">
        <v>0</v>
      </c>
      <c r="Q53" s="155"/>
      <c r="R53" s="153"/>
      <c r="S53" s="156"/>
      <c r="T53" s="18" t="s">
        <v>468</v>
      </c>
    </row>
    <row r="54" spans="1:20" ht="15.75" customHeight="1">
      <c r="A54" s="193" t="s">
        <v>170</v>
      </c>
      <c r="B54" s="194"/>
      <c r="C54" s="194"/>
      <c r="D54" s="194"/>
      <c r="E54" s="194"/>
      <c r="F54" s="194"/>
      <c r="G54" s="194"/>
      <c r="H54" s="194"/>
      <c r="I54" s="194"/>
      <c r="J54" s="194"/>
      <c r="K54" s="194"/>
      <c r="L54" s="194"/>
      <c r="M54" s="194"/>
      <c r="N54" s="194"/>
      <c r="O54" s="194"/>
      <c r="P54" s="194"/>
      <c r="Q54" s="194"/>
      <c r="R54" s="194"/>
      <c r="S54" s="194"/>
      <c r="T54" s="195"/>
    </row>
    <row r="55" spans="1:20" ht="67.5" customHeight="1">
      <c r="A55" s="124">
        <f>A53+1</f>
        <v>33</v>
      </c>
      <c r="B55" s="18" t="s">
        <v>371</v>
      </c>
      <c r="C55" s="125" t="s">
        <v>115</v>
      </c>
      <c r="D55" s="22" t="s">
        <v>28</v>
      </c>
      <c r="E55" s="158">
        <f t="shared" si="9"/>
        <v>0</v>
      </c>
      <c r="F55" s="160">
        <f t="shared" si="9"/>
        <v>1.435E-2</v>
      </c>
      <c r="G55" s="154">
        <v>0</v>
      </c>
      <c r="H55" s="143"/>
      <c r="I55" s="143"/>
      <c r="J55" s="143"/>
      <c r="K55" s="158"/>
      <c r="L55" s="143"/>
      <c r="M55" s="154"/>
      <c r="N55" s="143"/>
      <c r="O55" s="143"/>
      <c r="P55" s="143"/>
      <c r="Q55" s="155">
        <f>'01.01.2015 СЭР'!M193</f>
        <v>0</v>
      </c>
      <c r="R55" s="144">
        <f>'01.01.2015 СЭР'!N193</f>
        <v>1.435E-2</v>
      </c>
      <c r="S55" s="156"/>
      <c r="T55" s="139" t="s">
        <v>415</v>
      </c>
    </row>
    <row r="56" spans="1:20" ht="88.5" customHeight="1">
      <c r="A56" s="124">
        <f>A55+1</f>
        <v>34</v>
      </c>
      <c r="B56" s="18" t="s">
        <v>202</v>
      </c>
      <c r="C56" s="125" t="s">
        <v>115</v>
      </c>
      <c r="D56" s="22" t="s">
        <v>28</v>
      </c>
      <c r="E56" s="158">
        <f t="shared" si="9"/>
        <v>11.955843999999999</v>
      </c>
      <c r="F56" s="157">
        <f t="shared" si="9"/>
        <v>11.955843999999999</v>
      </c>
      <c r="G56" s="154">
        <f>F56*100/E56</f>
        <v>100</v>
      </c>
      <c r="H56" s="158">
        <f>'01.01.2015 СЭР'!M202</f>
        <v>8.4209999999999994</v>
      </c>
      <c r="I56" s="157">
        <f>'01.01.2015 СЭР'!N202</f>
        <v>8.4209999999999994</v>
      </c>
      <c r="J56" s="154">
        <f>I56*100/H56</f>
        <v>100</v>
      </c>
      <c r="K56" s="158"/>
      <c r="L56" s="157"/>
      <c r="M56" s="154"/>
      <c r="N56" s="152">
        <f>'01.01.2015 СЭР'!M204</f>
        <v>3.5348439999999997</v>
      </c>
      <c r="O56" s="153">
        <f>'01.01.2015 СЭР'!N204</f>
        <v>3.5348439999999997</v>
      </c>
      <c r="P56" s="154">
        <f>O56*100/N56</f>
        <v>99.999999999999986</v>
      </c>
      <c r="Q56" s="155"/>
      <c r="R56" s="157"/>
      <c r="S56" s="156"/>
      <c r="T56" s="18" t="s">
        <v>469</v>
      </c>
    </row>
    <row r="57" spans="1:20" ht="66.75" customHeight="1">
      <c r="A57" s="59">
        <f>A56+1</f>
        <v>35</v>
      </c>
      <c r="B57" s="139" t="s">
        <v>492</v>
      </c>
      <c r="C57" s="125" t="s">
        <v>115</v>
      </c>
      <c r="D57" s="22" t="s">
        <v>28</v>
      </c>
      <c r="E57" s="158">
        <f t="shared" si="9"/>
        <v>0.56374500000000005</v>
      </c>
      <c r="F57" s="153">
        <f t="shared" si="9"/>
        <v>0.56374500000000005</v>
      </c>
      <c r="G57" s="154">
        <v>0</v>
      </c>
      <c r="H57" s="169"/>
      <c r="I57" s="169"/>
      <c r="J57" s="59"/>
      <c r="K57" s="158"/>
      <c r="L57" s="169"/>
      <c r="M57" s="169"/>
      <c r="N57" s="155"/>
      <c r="O57" s="59"/>
      <c r="P57" s="59"/>
      <c r="Q57" s="158">
        <f>'01.01.2015 СЭР'!M216</f>
        <v>0.56374500000000005</v>
      </c>
      <c r="R57" s="162">
        <f>'01.01.2015 СЭР'!N216</f>
        <v>0.56374500000000005</v>
      </c>
      <c r="S57" s="156"/>
      <c r="T57" s="139" t="s">
        <v>428</v>
      </c>
    </row>
    <row r="58" spans="1:20" ht="15.75" customHeight="1">
      <c r="A58" s="193" t="s">
        <v>171</v>
      </c>
      <c r="B58" s="194"/>
      <c r="C58" s="194"/>
      <c r="D58" s="194"/>
      <c r="E58" s="194"/>
      <c r="F58" s="194"/>
      <c r="G58" s="194"/>
      <c r="H58" s="194"/>
      <c r="I58" s="194"/>
      <c r="J58" s="194"/>
      <c r="K58" s="194"/>
      <c r="L58" s="194"/>
      <c r="M58" s="194"/>
      <c r="N58" s="194"/>
      <c r="O58" s="194"/>
      <c r="P58" s="194"/>
      <c r="Q58" s="194"/>
      <c r="R58" s="194"/>
      <c r="S58" s="194"/>
      <c r="T58" s="195"/>
    </row>
    <row r="59" spans="1:20" ht="66" customHeight="1">
      <c r="A59" s="124">
        <f>A57+1</f>
        <v>36</v>
      </c>
      <c r="B59" s="18" t="s">
        <v>34</v>
      </c>
      <c r="C59" s="125" t="s">
        <v>115</v>
      </c>
      <c r="D59" s="22" t="s">
        <v>501</v>
      </c>
      <c r="E59" s="155">
        <f t="shared" si="9"/>
        <v>0.03</v>
      </c>
      <c r="F59" s="160">
        <f t="shared" si="9"/>
        <v>0.03</v>
      </c>
      <c r="G59" s="154">
        <f t="shared" ref="G59:G88" si="13">F59*100/E59</f>
        <v>100</v>
      </c>
      <c r="H59" s="155"/>
      <c r="I59" s="150"/>
      <c r="J59" s="156"/>
      <c r="K59" s="159">
        <f>'01.01.2015 СЭР'!M227</f>
        <v>0.03</v>
      </c>
      <c r="L59" s="160">
        <f>'01.01.2015 СЭР'!N227</f>
        <v>0.03</v>
      </c>
      <c r="M59" s="154">
        <f t="shared" ref="M59:M65" si="14">L59*100/K59</f>
        <v>100</v>
      </c>
      <c r="N59" s="155"/>
      <c r="O59" s="150"/>
      <c r="P59" s="156"/>
      <c r="Q59" s="152">
        <v>0</v>
      </c>
      <c r="R59" s="157">
        <v>0</v>
      </c>
      <c r="S59" s="154">
        <v>0</v>
      </c>
      <c r="T59" s="18" t="s">
        <v>443</v>
      </c>
    </row>
    <row r="60" spans="1:20" ht="73.5" customHeight="1">
      <c r="A60" s="124">
        <f>A59+1</f>
        <v>37</v>
      </c>
      <c r="B60" s="18" t="s">
        <v>493</v>
      </c>
      <c r="C60" s="125" t="s">
        <v>115</v>
      </c>
      <c r="D60" s="22" t="s">
        <v>501</v>
      </c>
      <c r="E60" s="155">
        <f t="shared" si="9"/>
        <v>0.15</v>
      </c>
      <c r="F60" s="160">
        <f t="shared" si="9"/>
        <v>0.15</v>
      </c>
      <c r="G60" s="154">
        <f t="shared" si="13"/>
        <v>100</v>
      </c>
      <c r="H60" s="155"/>
      <c r="I60" s="150"/>
      <c r="J60" s="156"/>
      <c r="K60" s="159">
        <f>'01.01.2015 СЭР'!M230</f>
        <v>0.15</v>
      </c>
      <c r="L60" s="160">
        <f>'01.01.2015 СЭР'!N230</f>
        <v>0.15</v>
      </c>
      <c r="M60" s="154">
        <f t="shared" si="14"/>
        <v>100</v>
      </c>
      <c r="N60" s="152"/>
      <c r="O60" s="153"/>
      <c r="P60" s="156"/>
      <c r="Q60" s="155"/>
      <c r="R60" s="157"/>
      <c r="S60" s="154"/>
      <c r="T60" s="18" t="s">
        <v>532</v>
      </c>
    </row>
    <row r="61" spans="1:20" ht="108" customHeight="1">
      <c r="A61" s="124">
        <f t="shared" ref="A61:A67" si="15">A60+1</f>
        <v>38</v>
      </c>
      <c r="B61" s="18" t="s">
        <v>36</v>
      </c>
      <c r="C61" s="125" t="s">
        <v>115</v>
      </c>
      <c r="D61" s="22" t="s">
        <v>501</v>
      </c>
      <c r="E61" s="155">
        <f t="shared" si="9"/>
        <v>0.02</v>
      </c>
      <c r="F61" s="160">
        <f t="shared" si="9"/>
        <v>0.02</v>
      </c>
      <c r="G61" s="154">
        <f t="shared" si="13"/>
        <v>100</v>
      </c>
      <c r="H61" s="155"/>
      <c r="I61" s="150"/>
      <c r="J61" s="156"/>
      <c r="K61" s="159">
        <f>'01.01.2015 СЭР'!M234</f>
        <v>0.02</v>
      </c>
      <c r="L61" s="160">
        <f>'01.01.2015 СЭР'!N234</f>
        <v>0.02</v>
      </c>
      <c r="M61" s="154">
        <f t="shared" si="14"/>
        <v>100</v>
      </c>
      <c r="N61" s="155"/>
      <c r="O61" s="150"/>
      <c r="P61" s="156"/>
      <c r="Q61" s="155">
        <v>0</v>
      </c>
      <c r="R61" s="157">
        <v>0</v>
      </c>
      <c r="S61" s="154">
        <v>0</v>
      </c>
      <c r="T61" s="18" t="s">
        <v>447</v>
      </c>
    </row>
    <row r="62" spans="1:20" ht="56.25" customHeight="1">
      <c r="A62" s="124">
        <f t="shared" si="15"/>
        <v>39</v>
      </c>
      <c r="B62" s="18" t="s">
        <v>37</v>
      </c>
      <c r="C62" s="125" t="s">
        <v>115</v>
      </c>
      <c r="D62" s="22" t="s">
        <v>157</v>
      </c>
      <c r="E62" s="155">
        <f t="shared" si="9"/>
        <v>0.14000000000000001</v>
      </c>
      <c r="F62" s="160">
        <f t="shared" si="9"/>
        <v>0.14000000000000001</v>
      </c>
      <c r="G62" s="154">
        <f t="shared" si="13"/>
        <v>100</v>
      </c>
      <c r="H62" s="155"/>
      <c r="I62" s="150"/>
      <c r="J62" s="156"/>
      <c r="K62" s="159">
        <f>'01.01.2015 СЭР'!M237</f>
        <v>0.14000000000000001</v>
      </c>
      <c r="L62" s="160">
        <f>'01.01.2015 СЭР'!N237</f>
        <v>0.14000000000000001</v>
      </c>
      <c r="M62" s="154">
        <f t="shared" si="14"/>
        <v>100</v>
      </c>
      <c r="N62" s="158"/>
      <c r="O62" s="157"/>
      <c r="P62" s="156"/>
      <c r="Q62" s="155"/>
      <c r="R62" s="157"/>
      <c r="S62" s="154"/>
      <c r="T62" s="18" t="s">
        <v>533</v>
      </c>
    </row>
    <row r="63" spans="1:20" ht="101.25" customHeight="1">
      <c r="A63" s="124">
        <f>A62+1</f>
        <v>40</v>
      </c>
      <c r="B63" s="18" t="s">
        <v>38</v>
      </c>
      <c r="C63" s="125" t="s">
        <v>115</v>
      </c>
      <c r="D63" s="22" t="s">
        <v>157</v>
      </c>
      <c r="E63" s="155">
        <f t="shared" si="9"/>
        <v>0.9</v>
      </c>
      <c r="F63" s="153">
        <f t="shared" si="9"/>
        <v>0.9</v>
      </c>
      <c r="G63" s="154">
        <f t="shared" si="13"/>
        <v>100</v>
      </c>
      <c r="H63" s="155"/>
      <c r="I63" s="150"/>
      <c r="J63" s="156"/>
      <c r="K63" s="152">
        <f>'01.01.2015 СЭР'!M241</f>
        <v>0.9</v>
      </c>
      <c r="L63" s="150">
        <f>'01.01.2015 СЭР'!N241</f>
        <v>0.9</v>
      </c>
      <c r="M63" s="154">
        <f t="shared" si="14"/>
        <v>100</v>
      </c>
      <c r="N63" s="155"/>
      <c r="O63" s="160"/>
      <c r="P63" s="156"/>
      <c r="Q63" s="155"/>
      <c r="R63" s="157"/>
      <c r="S63" s="156"/>
      <c r="T63" s="18" t="s">
        <v>450</v>
      </c>
    </row>
    <row r="64" spans="1:20" ht="134.25" customHeight="1">
      <c r="A64" s="124">
        <f t="shared" si="15"/>
        <v>41</v>
      </c>
      <c r="B64" s="60" t="s">
        <v>39</v>
      </c>
      <c r="C64" s="123" t="s">
        <v>115</v>
      </c>
      <c r="D64" s="122" t="s">
        <v>157</v>
      </c>
      <c r="E64" s="167">
        <f t="shared" si="9"/>
        <v>0.02</v>
      </c>
      <c r="F64" s="170">
        <f t="shared" si="9"/>
        <v>0.02</v>
      </c>
      <c r="G64" s="166">
        <f t="shared" si="13"/>
        <v>100</v>
      </c>
      <c r="H64" s="167"/>
      <c r="I64" s="149"/>
      <c r="J64" s="168"/>
      <c r="K64" s="171">
        <f>'01.01.2015 СЭР'!M244</f>
        <v>0.02</v>
      </c>
      <c r="L64" s="170">
        <f>'01.01.2015 СЭР'!N244</f>
        <v>0.02</v>
      </c>
      <c r="M64" s="168">
        <f t="shared" si="14"/>
        <v>100</v>
      </c>
      <c r="N64" s="167"/>
      <c r="O64" s="149"/>
      <c r="P64" s="168"/>
      <c r="Q64" s="167"/>
      <c r="R64" s="172"/>
      <c r="S64" s="168"/>
      <c r="T64" s="60" t="s">
        <v>526</v>
      </c>
    </row>
    <row r="65" spans="1:20" ht="40.5" customHeight="1">
      <c r="A65" s="124">
        <f>A64+1</f>
        <v>42</v>
      </c>
      <c r="B65" s="18" t="s">
        <v>40</v>
      </c>
      <c r="C65" s="125" t="s">
        <v>115</v>
      </c>
      <c r="D65" s="22" t="s">
        <v>157</v>
      </c>
      <c r="E65" s="155">
        <f t="shared" si="9"/>
        <v>0.02</v>
      </c>
      <c r="F65" s="160">
        <f t="shared" si="9"/>
        <v>0.02</v>
      </c>
      <c r="G65" s="154">
        <f t="shared" si="13"/>
        <v>100</v>
      </c>
      <c r="H65" s="155"/>
      <c r="I65" s="150"/>
      <c r="J65" s="156"/>
      <c r="K65" s="159">
        <f>'01.01.2015 СЭР'!M247</f>
        <v>0.02</v>
      </c>
      <c r="L65" s="160">
        <f>'01.01.2015 СЭР'!N247</f>
        <v>0.02</v>
      </c>
      <c r="M65" s="154">
        <f t="shared" si="14"/>
        <v>100</v>
      </c>
      <c r="N65" s="155"/>
      <c r="O65" s="150"/>
      <c r="P65" s="156"/>
      <c r="Q65" s="155"/>
      <c r="R65" s="153"/>
      <c r="S65" s="156"/>
      <c r="T65" s="18" t="s">
        <v>453</v>
      </c>
    </row>
    <row r="66" spans="1:20" ht="87.75" customHeight="1">
      <c r="A66" s="124">
        <f t="shared" si="15"/>
        <v>43</v>
      </c>
      <c r="B66" s="18" t="s">
        <v>65</v>
      </c>
      <c r="C66" s="125" t="s">
        <v>115</v>
      </c>
      <c r="D66" s="22" t="s">
        <v>157</v>
      </c>
      <c r="E66" s="155">
        <f t="shared" si="9"/>
        <v>0.44</v>
      </c>
      <c r="F66" s="160">
        <f t="shared" si="9"/>
        <v>0.44</v>
      </c>
      <c r="G66" s="154">
        <f t="shared" si="13"/>
        <v>100</v>
      </c>
      <c r="H66" s="159">
        <f>'01.01.2015 СЭР'!M253</f>
        <v>0.44</v>
      </c>
      <c r="I66" s="160">
        <f>'01.01.2015 СЭР'!N253</f>
        <v>0.44</v>
      </c>
      <c r="J66" s="156">
        <f t="shared" ref="J66" si="16">I66*100/H66</f>
        <v>100</v>
      </c>
      <c r="K66" s="155"/>
      <c r="L66" s="150"/>
      <c r="M66" s="156"/>
      <c r="N66" s="155"/>
      <c r="O66" s="150"/>
      <c r="P66" s="156"/>
      <c r="Q66" s="155"/>
      <c r="R66" s="157"/>
      <c r="S66" s="154"/>
      <c r="T66" s="18" t="s">
        <v>518</v>
      </c>
    </row>
    <row r="67" spans="1:20" ht="69.75" customHeight="1">
      <c r="A67" s="124">
        <f t="shared" si="15"/>
        <v>44</v>
      </c>
      <c r="B67" s="18" t="s">
        <v>41</v>
      </c>
      <c r="C67" s="125" t="s">
        <v>115</v>
      </c>
      <c r="D67" s="22" t="s">
        <v>157</v>
      </c>
      <c r="E67" s="152">
        <f t="shared" ref="E67:F88" si="17">H67+K67+N67+Q67</f>
        <v>0.6</v>
      </c>
      <c r="F67" s="153">
        <f t="shared" si="17"/>
        <v>0.6</v>
      </c>
      <c r="G67" s="154">
        <f t="shared" si="13"/>
        <v>100</v>
      </c>
      <c r="H67" s="155"/>
      <c r="I67" s="150"/>
      <c r="J67" s="156"/>
      <c r="K67" s="152">
        <f>'01.01.2015 СЭР'!M256</f>
        <v>0.6</v>
      </c>
      <c r="L67" s="150">
        <f>'01.01.2015 СЭР'!N256</f>
        <v>0.6</v>
      </c>
      <c r="M67" s="154">
        <f t="shared" ref="M67" si="18">L67*100/K67</f>
        <v>100</v>
      </c>
      <c r="N67" s="155"/>
      <c r="O67" s="150"/>
      <c r="P67" s="156"/>
      <c r="Q67" s="155">
        <f>'01.01.2015 СЭР'!L257</f>
        <v>0</v>
      </c>
      <c r="R67" s="157">
        <v>0</v>
      </c>
      <c r="S67" s="154">
        <v>0</v>
      </c>
      <c r="T67" s="18" t="s">
        <v>455</v>
      </c>
    </row>
    <row r="68" spans="1:20" ht="15.75" customHeight="1">
      <c r="A68" s="190" t="s">
        <v>178</v>
      </c>
      <c r="B68" s="191"/>
      <c r="C68" s="191"/>
      <c r="D68" s="191"/>
      <c r="E68" s="191"/>
      <c r="F68" s="191"/>
      <c r="G68" s="191"/>
      <c r="H68" s="191"/>
      <c r="I68" s="191"/>
      <c r="J68" s="191"/>
      <c r="K68" s="191"/>
      <c r="L68" s="191"/>
      <c r="M68" s="191"/>
      <c r="N68" s="191"/>
      <c r="O68" s="191"/>
      <c r="P68" s="191"/>
      <c r="Q68" s="191"/>
      <c r="R68" s="191"/>
      <c r="S68" s="191"/>
      <c r="T68" s="192"/>
    </row>
    <row r="69" spans="1:20" ht="83.25" customHeight="1">
      <c r="A69" s="124">
        <f>A67+1</f>
        <v>45</v>
      </c>
      <c r="B69" s="18" t="s">
        <v>42</v>
      </c>
      <c r="C69" s="125" t="s">
        <v>115</v>
      </c>
      <c r="D69" s="22" t="s">
        <v>116</v>
      </c>
      <c r="E69" s="155">
        <f t="shared" si="17"/>
        <v>2790</v>
      </c>
      <c r="F69" s="157">
        <f t="shared" si="17"/>
        <v>2790</v>
      </c>
      <c r="G69" s="154">
        <f t="shared" si="13"/>
        <v>100</v>
      </c>
      <c r="H69" s="155"/>
      <c r="I69" s="150"/>
      <c r="J69" s="156"/>
      <c r="K69" s="155"/>
      <c r="L69" s="150"/>
      <c r="M69" s="156"/>
      <c r="N69" s="155"/>
      <c r="O69" s="150"/>
      <c r="P69" s="156"/>
      <c r="Q69" s="115">
        <f>'01.01.2015 СЭР'!M263</f>
        <v>2790</v>
      </c>
      <c r="R69" s="157">
        <f>'01.01.2015 СЭР'!N263</f>
        <v>2790</v>
      </c>
      <c r="S69" s="154">
        <f>R69*100/Q69</f>
        <v>100</v>
      </c>
      <c r="T69" s="18" t="s">
        <v>517</v>
      </c>
    </row>
    <row r="70" spans="1:20" ht="15.75" customHeight="1">
      <c r="A70" s="190" t="s">
        <v>179</v>
      </c>
      <c r="B70" s="191"/>
      <c r="C70" s="191"/>
      <c r="D70" s="191"/>
      <c r="E70" s="191"/>
      <c r="F70" s="191"/>
      <c r="G70" s="191"/>
      <c r="H70" s="191"/>
      <c r="I70" s="191"/>
      <c r="J70" s="191"/>
      <c r="K70" s="191"/>
      <c r="L70" s="191"/>
      <c r="M70" s="191"/>
      <c r="N70" s="191"/>
      <c r="O70" s="191"/>
      <c r="P70" s="191"/>
      <c r="Q70" s="191"/>
      <c r="R70" s="191"/>
      <c r="S70" s="191"/>
      <c r="T70" s="192"/>
    </row>
    <row r="71" spans="1:20" ht="124.5" customHeight="1">
      <c r="A71" s="124">
        <f>A69+1</f>
        <v>46</v>
      </c>
      <c r="B71" s="77" t="s">
        <v>184</v>
      </c>
      <c r="C71" s="125" t="s">
        <v>115</v>
      </c>
      <c r="D71" s="22" t="s">
        <v>500</v>
      </c>
      <c r="E71" s="152">
        <f t="shared" si="17"/>
        <v>104.15458000000001</v>
      </c>
      <c r="F71" s="157">
        <f t="shared" si="17"/>
        <v>120.97552999999999</v>
      </c>
      <c r="G71" s="154">
        <f>F71*100/E71</f>
        <v>116.1499859151657</v>
      </c>
      <c r="H71" s="152">
        <f>'01.01.2015 СЭР'!M270</f>
        <v>40.428200000000004</v>
      </c>
      <c r="I71" s="157">
        <f>'01.01.2015 СЭР'!N270</f>
        <v>46.009390000000003</v>
      </c>
      <c r="J71" s="154">
        <v>0</v>
      </c>
      <c r="K71" s="152">
        <f>'01.01.2015 СЭР'!M271</f>
        <v>63.726379999999999</v>
      </c>
      <c r="L71" s="153">
        <f>'01.01.2015 СЭР'!N271</f>
        <v>74.966139999999996</v>
      </c>
      <c r="M71" s="154">
        <v>0</v>
      </c>
      <c r="N71" s="158">
        <f>'01.01.2015 СЭР'!N272</f>
        <v>0</v>
      </c>
      <c r="O71" s="157">
        <v>0</v>
      </c>
      <c r="P71" s="154">
        <v>0</v>
      </c>
      <c r="Q71" s="116"/>
      <c r="R71" s="150"/>
      <c r="S71" s="154"/>
      <c r="T71" s="18" t="s">
        <v>458</v>
      </c>
    </row>
    <row r="72" spans="1:20" ht="34.5" customHeight="1">
      <c r="A72" s="202">
        <f>A71+1</f>
        <v>47</v>
      </c>
      <c r="B72" s="151" t="s">
        <v>494</v>
      </c>
      <c r="C72" s="196" t="s">
        <v>115</v>
      </c>
      <c r="D72" s="199" t="s">
        <v>499</v>
      </c>
      <c r="E72" s="152">
        <f t="shared" si="17"/>
        <v>138.74299999999999</v>
      </c>
      <c r="F72" s="153">
        <f t="shared" si="17"/>
        <v>83.688000000000002</v>
      </c>
      <c r="G72" s="173">
        <f t="shared" si="13"/>
        <v>60.31871878220884</v>
      </c>
      <c r="H72" s="155">
        <f>'01.01.2015 СЭР'!L274</f>
        <v>0</v>
      </c>
      <c r="I72" s="150">
        <v>0</v>
      </c>
      <c r="J72" s="156">
        <v>0</v>
      </c>
      <c r="K72" s="158">
        <f>'01.01.2015 СЭР'!N275</f>
        <v>0</v>
      </c>
      <c r="L72" s="174">
        <v>0</v>
      </c>
      <c r="M72" s="156">
        <v>0</v>
      </c>
      <c r="N72" s="175">
        <f>N73+N74</f>
        <v>5.9139999999999997</v>
      </c>
      <c r="O72" s="162">
        <f>O73+O74</f>
        <v>5.9139999999999997</v>
      </c>
      <c r="P72" s="156">
        <f>O72*100/N72</f>
        <v>100</v>
      </c>
      <c r="Q72" s="176">
        <f>Q73+Q74</f>
        <v>132.82900000000001</v>
      </c>
      <c r="R72" s="174">
        <f>R73+R74</f>
        <v>77.774000000000001</v>
      </c>
      <c r="S72" s="154">
        <f>R72*100/Q72</f>
        <v>58.551972837256919</v>
      </c>
      <c r="T72" s="114"/>
    </row>
    <row r="73" spans="1:20" ht="51.75" customHeight="1">
      <c r="A73" s="203"/>
      <c r="B73" s="117" t="s">
        <v>316</v>
      </c>
      <c r="C73" s="197"/>
      <c r="D73" s="200"/>
      <c r="E73" s="177">
        <f t="shared" si="17"/>
        <v>2.7210000000000001</v>
      </c>
      <c r="F73" s="178">
        <f t="shared" si="17"/>
        <v>2.7210000000000001</v>
      </c>
      <c r="G73" s="179">
        <f t="shared" si="13"/>
        <v>100</v>
      </c>
      <c r="H73" s="155"/>
      <c r="I73" s="150"/>
      <c r="J73" s="156"/>
      <c r="K73" s="158">
        <v>0</v>
      </c>
      <c r="L73" s="180">
        <v>0</v>
      </c>
      <c r="M73" s="156">
        <v>0</v>
      </c>
      <c r="N73" s="158">
        <v>0</v>
      </c>
      <c r="O73" s="180">
        <v>0</v>
      </c>
      <c r="P73" s="156">
        <v>0</v>
      </c>
      <c r="Q73" s="116">
        <v>2.7210000000000001</v>
      </c>
      <c r="R73" s="181">
        <v>2.7210000000000001</v>
      </c>
      <c r="S73" s="154">
        <f>R73*100/Q73</f>
        <v>100</v>
      </c>
      <c r="T73" s="118" t="s">
        <v>474</v>
      </c>
    </row>
    <row r="74" spans="1:20" ht="51.75" customHeight="1">
      <c r="A74" s="204"/>
      <c r="B74" s="119" t="s">
        <v>315</v>
      </c>
      <c r="C74" s="198"/>
      <c r="D74" s="201"/>
      <c r="E74" s="177">
        <f t="shared" si="17"/>
        <v>136.02199999999999</v>
      </c>
      <c r="F74" s="178">
        <f t="shared" si="17"/>
        <v>80.966999999999999</v>
      </c>
      <c r="G74" s="173">
        <f t="shared" si="13"/>
        <v>59.524929790769143</v>
      </c>
      <c r="H74" s="155"/>
      <c r="I74" s="150"/>
      <c r="J74" s="156"/>
      <c r="K74" s="158">
        <v>0</v>
      </c>
      <c r="L74" s="180">
        <v>0</v>
      </c>
      <c r="M74" s="156">
        <v>0</v>
      </c>
      <c r="N74" s="152">
        <f>'01.01.2015 СЭР'!M276</f>
        <v>5.9139999999999997</v>
      </c>
      <c r="O74" s="181">
        <f>'01.01.2015 СЭР'!N276</f>
        <v>5.9139999999999997</v>
      </c>
      <c r="P74" s="156">
        <f>O74*100/N74</f>
        <v>100</v>
      </c>
      <c r="Q74" s="116">
        <v>130.108</v>
      </c>
      <c r="R74" s="180">
        <v>75.052999999999997</v>
      </c>
      <c r="S74" s="154">
        <f>R74*100/Q74</f>
        <v>57.685153872167731</v>
      </c>
      <c r="T74" s="118" t="s">
        <v>473</v>
      </c>
    </row>
    <row r="75" spans="1:20" ht="82.5" customHeight="1">
      <c r="A75" s="124">
        <f>A72+1</f>
        <v>48</v>
      </c>
      <c r="B75" s="18" t="s">
        <v>74</v>
      </c>
      <c r="C75" s="125" t="s">
        <v>115</v>
      </c>
      <c r="D75" s="22" t="s">
        <v>285</v>
      </c>
      <c r="E75" s="152">
        <f t="shared" si="17"/>
        <v>5</v>
      </c>
      <c r="F75" s="153">
        <f t="shared" si="17"/>
        <v>5</v>
      </c>
      <c r="G75" s="154">
        <f t="shared" si="13"/>
        <v>100</v>
      </c>
      <c r="H75" s="152">
        <f>'01.01.2015 СЭР'!M294</f>
        <v>5</v>
      </c>
      <c r="I75" s="153">
        <f>'01.01.2015 СЭР'!N294</f>
        <v>5</v>
      </c>
      <c r="J75" s="156">
        <f>I75*100/H75</f>
        <v>100</v>
      </c>
      <c r="K75" s="152"/>
      <c r="L75" s="153"/>
      <c r="M75" s="154"/>
      <c r="N75" s="155"/>
      <c r="O75" s="150"/>
      <c r="P75" s="156"/>
      <c r="Q75" s="152"/>
      <c r="R75" s="150"/>
      <c r="S75" s="154"/>
      <c r="T75" s="18" t="s">
        <v>516</v>
      </c>
    </row>
    <row r="76" spans="1:20" ht="50.25" customHeight="1">
      <c r="A76" s="124">
        <f>A75+1</f>
        <v>49</v>
      </c>
      <c r="B76" s="18" t="s">
        <v>248</v>
      </c>
      <c r="C76" s="125" t="s">
        <v>115</v>
      </c>
      <c r="D76" s="22" t="s">
        <v>497</v>
      </c>
      <c r="E76" s="152">
        <f t="shared" si="17"/>
        <v>28.882999999999999</v>
      </c>
      <c r="F76" s="153">
        <f t="shared" si="17"/>
        <v>28.882999999999999</v>
      </c>
      <c r="G76" s="154">
        <f t="shared" si="13"/>
        <v>100</v>
      </c>
      <c r="H76" s="155"/>
      <c r="I76" s="150"/>
      <c r="J76" s="156"/>
      <c r="K76" s="152">
        <f>'01.01.2015 СЭР'!M313</f>
        <v>28.015999999999998</v>
      </c>
      <c r="L76" s="153">
        <f>'01.01.2015 СЭР'!N313</f>
        <v>28.015999999999998</v>
      </c>
      <c r="M76" s="154">
        <f t="shared" ref="M76:M81" si="19">L76*100/K76</f>
        <v>100</v>
      </c>
      <c r="N76" s="159">
        <f>'01.01.2015 СЭР'!M314</f>
        <v>0.86699999999999999</v>
      </c>
      <c r="O76" s="160">
        <f>'01.01.2015 СЭР'!N314</f>
        <v>0.86699999999999999</v>
      </c>
      <c r="P76" s="154">
        <f>O76*100/N76</f>
        <v>100</v>
      </c>
      <c r="Q76" s="152"/>
      <c r="R76" s="150"/>
      <c r="S76" s="154"/>
      <c r="T76" s="18" t="s">
        <v>515</v>
      </c>
    </row>
    <row r="77" spans="1:20" ht="15.75" hidden="1" customHeight="1">
      <c r="A77" s="193" t="s">
        <v>173</v>
      </c>
      <c r="B77" s="194"/>
      <c r="C77" s="194"/>
      <c r="D77" s="194"/>
      <c r="E77" s="194"/>
      <c r="F77" s="194"/>
      <c r="G77" s="194"/>
      <c r="H77" s="194"/>
      <c r="I77" s="194"/>
      <c r="J77" s="194"/>
      <c r="K77" s="194"/>
      <c r="L77" s="194"/>
      <c r="M77" s="194"/>
      <c r="N77" s="194"/>
      <c r="O77" s="194"/>
      <c r="P77" s="194"/>
      <c r="Q77" s="194"/>
      <c r="R77" s="194"/>
      <c r="S77" s="194"/>
      <c r="T77" s="195"/>
    </row>
    <row r="78" spans="1:20" ht="66" hidden="1" customHeight="1">
      <c r="A78" s="124"/>
      <c r="B78" s="18" t="s">
        <v>44</v>
      </c>
      <c r="C78" s="125" t="s">
        <v>115</v>
      </c>
      <c r="D78" s="22" t="s">
        <v>46</v>
      </c>
      <c r="E78" s="107">
        <f t="shared" ref="E78:F78" si="20">H78+K78+N78+Q78</f>
        <v>0</v>
      </c>
      <c r="F78" s="21">
        <f t="shared" si="20"/>
        <v>0</v>
      </c>
      <c r="G78" s="27" t="e">
        <f t="shared" ref="G78" si="21">F78*100/E78</f>
        <v>#DIV/0!</v>
      </c>
      <c r="H78" s="25"/>
      <c r="I78" s="19"/>
      <c r="J78" s="26"/>
      <c r="K78" s="107">
        <v>0</v>
      </c>
      <c r="L78" s="21">
        <v>0</v>
      </c>
      <c r="M78" s="27" t="e">
        <f t="shared" si="19"/>
        <v>#DIV/0!</v>
      </c>
      <c r="N78" s="37"/>
      <c r="O78" s="20"/>
      <c r="P78" s="26"/>
      <c r="Q78" s="107">
        <f>'01.01.2015 СЭР'!L330</f>
        <v>0</v>
      </c>
      <c r="R78" s="19">
        <v>0</v>
      </c>
      <c r="S78" s="27">
        <v>0</v>
      </c>
      <c r="T78" s="18" t="s">
        <v>288</v>
      </c>
    </row>
    <row r="79" spans="1:20" ht="15.75" customHeight="1">
      <c r="A79" s="193" t="s">
        <v>174</v>
      </c>
      <c r="B79" s="194"/>
      <c r="C79" s="194"/>
      <c r="D79" s="194"/>
      <c r="E79" s="194"/>
      <c r="F79" s="194"/>
      <c r="G79" s="194"/>
      <c r="H79" s="194"/>
      <c r="I79" s="194"/>
      <c r="J79" s="194"/>
      <c r="K79" s="194"/>
      <c r="L79" s="194"/>
      <c r="M79" s="194"/>
      <c r="N79" s="194"/>
      <c r="O79" s="194"/>
      <c r="P79" s="194"/>
      <c r="Q79" s="194"/>
      <c r="R79" s="194"/>
      <c r="S79" s="194"/>
      <c r="T79" s="195"/>
    </row>
    <row r="80" spans="1:20" ht="15.75" customHeight="1">
      <c r="A80" s="193" t="s">
        <v>176</v>
      </c>
      <c r="B80" s="194"/>
      <c r="C80" s="194"/>
      <c r="D80" s="194"/>
      <c r="E80" s="194"/>
      <c r="F80" s="194"/>
      <c r="G80" s="194"/>
      <c r="H80" s="194"/>
      <c r="I80" s="194"/>
      <c r="J80" s="194"/>
      <c r="K80" s="194"/>
      <c r="L80" s="194"/>
      <c r="M80" s="194"/>
      <c r="N80" s="194"/>
      <c r="O80" s="194"/>
      <c r="P80" s="194"/>
      <c r="Q80" s="194"/>
      <c r="R80" s="194"/>
      <c r="S80" s="194"/>
      <c r="T80" s="195"/>
    </row>
    <row r="81" spans="1:22" ht="68.25" customHeight="1">
      <c r="A81" s="124">
        <f>A76+1</f>
        <v>50</v>
      </c>
      <c r="B81" s="18" t="s">
        <v>495</v>
      </c>
      <c r="C81" s="125" t="s">
        <v>115</v>
      </c>
      <c r="D81" s="22" t="s">
        <v>47</v>
      </c>
      <c r="E81" s="152">
        <f t="shared" ref="E81:F81" si="22">H81+K81+N81+Q81</f>
        <v>22</v>
      </c>
      <c r="F81" s="153">
        <f t="shared" si="22"/>
        <v>22</v>
      </c>
      <c r="G81" s="154">
        <f t="shared" ref="G81" si="23">F81*100/E81</f>
        <v>100</v>
      </c>
      <c r="H81" s="155"/>
      <c r="I81" s="150"/>
      <c r="J81" s="156"/>
      <c r="K81" s="152">
        <f>'01.01.2015 СЭР'!M361</f>
        <v>21</v>
      </c>
      <c r="L81" s="157">
        <f>'01.01.2015 СЭР'!N361</f>
        <v>21</v>
      </c>
      <c r="M81" s="154">
        <f t="shared" si="19"/>
        <v>100</v>
      </c>
      <c r="N81" s="158">
        <f>'01.01.2015 СЭР'!M362</f>
        <v>1</v>
      </c>
      <c r="O81" s="157">
        <f>'01.01.2015 СЭР'!N362</f>
        <v>1</v>
      </c>
      <c r="P81" s="156">
        <v>0</v>
      </c>
      <c r="Q81" s="152"/>
      <c r="R81" s="153"/>
      <c r="S81" s="27"/>
      <c r="T81" s="18" t="s">
        <v>514</v>
      </c>
    </row>
    <row r="82" spans="1:22" ht="15.75" customHeight="1">
      <c r="A82" s="190" t="s">
        <v>180</v>
      </c>
      <c r="B82" s="191"/>
      <c r="C82" s="191"/>
      <c r="D82" s="191"/>
      <c r="E82" s="191"/>
      <c r="F82" s="191"/>
      <c r="G82" s="191"/>
      <c r="H82" s="191"/>
      <c r="I82" s="191"/>
      <c r="J82" s="191"/>
      <c r="K82" s="191"/>
      <c r="L82" s="191"/>
      <c r="M82" s="191"/>
      <c r="N82" s="191"/>
      <c r="O82" s="191"/>
      <c r="P82" s="191"/>
      <c r="Q82" s="191"/>
      <c r="R82" s="191"/>
      <c r="S82" s="191"/>
      <c r="T82" s="192"/>
    </row>
    <row r="83" spans="1:22" ht="53.25" customHeight="1">
      <c r="A83" s="124">
        <f>A81+1</f>
        <v>51</v>
      </c>
      <c r="B83" s="18" t="s">
        <v>244</v>
      </c>
      <c r="C83" s="125" t="s">
        <v>115</v>
      </c>
      <c r="D83" s="22" t="s">
        <v>247</v>
      </c>
      <c r="E83" s="158">
        <f t="shared" ref="E83:F83" si="24">H83+K83+N83+Q83</f>
        <v>0</v>
      </c>
      <c r="F83" s="157">
        <f t="shared" si="24"/>
        <v>20</v>
      </c>
      <c r="G83" s="154">
        <v>0</v>
      </c>
      <c r="H83" s="155"/>
      <c r="I83" s="150"/>
      <c r="J83" s="156"/>
      <c r="K83" s="152"/>
      <c r="L83" s="153"/>
      <c r="M83" s="154"/>
      <c r="N83" s="155"/>
      <c r="O83" s="150"/>
      <c r="P83" s="156"/>
      <c r="Q83" s="158">
        <f>'01.01.2015 СЭР'!M409</f>
        <v>0</v>
      </c>
      <c r="R83" s="157">
        <f>'01.01.2015 СЭР'!N409</f>
        <v>20</v>
      </c>
      <c r="S83" s="27">
        <v>0</v>
      </c>
      <c r="T83" s="18" t="s">
        <v>460</v>
      </c>
    </row>
    <row r="84" spans="1:22" ht="15.75" customHeight="1">
      <c r="A84" s="190" t="s">
        <v>182</v>
      </c>
      <c r="B84" s="191"/>
      <c r="C84" s="191"/>
      <c r="D84" s="191"/>
      <c r="E84" s="191"/>
      <c r="F84" s="191"/>
      <c r="G84" s="191"/>
      <c r="H84" s="191"/>
      <c r="I84" s="191"/>
      <c r="J84" s="191"/>
      <c r="K84" s="191"/>
      <c r="L84" s="191"/>
      <c r="M84" s="191"/>
      <c r="N84" s="191"/>
      <c r="O84" s="191"/>
      <c r="P84" s="191"/>
      <c r="Q84" s="191"/>
      <c r="R84" s="191"/>
      <c r="S84" s="191"/>
      <c r="T84" s="192"/>
    </row>
    <row r="85" spans="1:22" ht="145.5" customHeight="1">
      <c r="A85" s="124">
        <f>A83+1</f>
        <v>52</v>
      </c>
      <c r="B85" s="18" t="s">
        <v>273</v>
      </c>
      <c r="C85" s="125" t="s">
        <v>115</v>
      </c>
      <c r="D85" s="22" t="s">
        <v>498</v>
      </c>
      <c r="E85" s="152">
        <f t="shared" si="17"/>
        <v>8</v>
      </c>
      <c r="F85" s="153">
        <f t="shared" si="17"/>
        <v>8.0260999999999996</v>
      </c>
      <c r="G85" s="154">
        <f t="shared" si="13"/>
        <v>100.32624999999999</v>
      </c>
      <c r="H85" s="152">
        <f>'01.01.2015 СЭР'!M427</f>
        <v>7</v>
      </c>
      <c r="I85" s="153">
        <f>'01.01.2015 СЭР'!N427</f>
        <v>7.0260999999999996</v>
      </c>
      <c r="J85" s="154">
        <f>I85*100/H85</f>
        <v>100.37285714285713</v>
      </c>
      <c r="K85" s="152"/>
      <c r="L85" s="157"/>
      <c r="M85" s="154"/>
      <c r="N85" s="158">
        <f>'01.01.2015 СЭР'!M429</f>
        <v>1</v>
      </c>
      <c r="O85" s="157">
        <f>'01.01.2015 СЭР'!N429</f>
        <v>1</v>
      </c>
      <c r="P85" s="156">
        <f>O85*100/N85</f>
        <v>100</v>
      </c>
      <c r="Q85" s="155"/>
      <c r="R85" s="150"/>
      <c r="S85" s="154"/>
      <c r="T85" s="18" t="s">
        <v>470</v>
      </c>
    </row>
    <row r="86" spans="1:22" ht="114" customHeight="1">
      <c r="A86" s="124">
        <f t="shared" ref="A86" si="25">A85+1</f>
        <v>53</v>
      </c>
      <c r="B86" s="18" t="s">
        <v>496</v>
      </c>
      <c r="C86" s="125" t="s">
        <v>115</v>
      </c>
      <c r="D86" s="22" t="s">
        <v>520</v>
      </c>
      <c r="E86" s="158">
        <f t="shared" si="17"/>
        <v>0</v>
      </c>
      <c r="F86" s="157">
        <f t="shared" si="17"/>
        <v>0</v>
      </c>
      <c r="G86" s="154">
        <v>0</v>
      </c>
      <c r="H86" s="155"/>
      <c r="I86" s="150"/>
      <c r="J86" s="156"/>
      <c r="K86" s="158">
        <f>'01.01.2015 СЭР'!M431</f>
        <v>0</v>
      </c>
      <c r="L86" s="157">
        <f>'01.01.2015 СЭР'!N431</f>
        <v>0</v>
      </c>
      <c r="M86" s="154">
        <v>0</v>
      </c>
      <c r="N86" s="155"/>
      <c r="O86" s="150"/>
      <c r="P86" s="156"/>
      <c r="Q86" s="158">
        <f>'01.01.2015 СЭР'!M432</f>
        <v>0</v>
      </c>
      <c r="R86" s="157">
        <f>'01.01.2015 СЭР'!N432</f>
        <v>0</v>
      </c>
      <c r="S86" s="154">
        <v>0</v>
      </c>
      <c r="T86" s="18" t="s">
        <v>519</v>
      </c>
      <c r="V86" s="29"/>
    </row>
    <row r="87" spans="1:22" ht="34.5" customHeight="1">
      <c r="A87" s="124">
        <f>A86+1</f>
        <v>54</v>
      </c>
      <c r="B87" s="18" t="s">
        <v>52</v>
      </c>
      <c r="C87" s="125" t="s">
        <v>115</v>
      </c>
      <c r="D87" s="22" t="s">
        <v>53</v>
      </c>
      <c r="E87" s="158">
        <f t="shared" ref="E87" si="26">H87+K87+N87+Q87</f>
        <v>142</v>
      </c>
      <c r="F87" s="157">
        <f t="shared" ref="F87" si="27">I87+L87+O87+R87</f>
        <v>142</v>
      </c>
      <c r="G87" s="154">
        <f t="shared" si="13"/>
        <v>100</v>
      </c>
      <c r="H87" s="155"/>
      <c r="I87" s="150"/>
      <c r="J87" s="156"/>
      <c r="K87" s="158"/>
      <c r="L87" s="157"/>
      <c r="M87" s="154"/>
      <c r="N87" s="155"/>
      <c r="O87" s="150"/>
      <c r="P87" s="156"/>
      <c r="Q87" s="158">
        <f>'01.01.2015 СЭР'!M440</f>
        <v>142</v>
      </c>
      <c r="R87" s="157">
        <f>'01.01.2015 СЭР'!N440</f>
        <v>142</v>
      </c>
      <c r="S87" s="154">
        <f>R87*100/Q87</f>
        <v>100</v>
      </c>
      <c r="T87" s="18" t="s">
        <v>341</v>
      </c>
      <c r="V87" s="29"/>
    </row>
    <row r="88" spans="1:22" ht="51" customHeight="1">
      <c r="A88" s="124">
        <f>A87+1</f>
        <v>55</v>
      </c>
      <c r="B88" s="18" t="s">
        <v>54</v>
      </c>
      <c r="C88" s="125" t="s">
        <v>115</v>
      </c>
      <c r="D88" s="22" t="s">
        <v>290</v>
      </c>
      <c r="E88" s="155">
        <f t="shared" si="17"/>
        <v>5</v>
      </c>
      <c r="F88" s="169">
        <f t="shared" si="17"/>
        <v>5</v>
      </c>
      <c r="G88" s="154">
        <f t="shared" si="13"/>
        <v>100</v>
      </c>
      <c r="H88" s="155"/>
      <c r="I88" s="150"/>
      <c r="J88" s="156"/>
      <c r="K88" s="155"/>
      <c r="L88" s="150"/>
      <c r="M88" s="156"/>
      <c r="N88" s="155"/>
      <c r="O88" s="150"/>
      <c r="P88" s="156"/>
      <c r="Q88" s="158">
        <f>'01.01.2015 СЭР'!M442</f>
        <v>5</v>
      </c>
      <c r="R88" s="157">
        <f>'01.01.2015 СЭР'!N442</f>
        <v>5</v>
      </c>
      <c r="S88" s="154">
        <f>R88*100/Q88</f>
        <v>100</v>
      </c>
      <c r="T88" s="18" t="s">
        <v>287</v>
      </c>
    </row>
    <row r="89" spans="1:22" ht="17.25" customHeight="1" thickBot="1">
      <c r="A89" s="124"/>
      <c r="B89" s="120" t="s">
        <v>56</v>
      </c>
      <c r="C89" s="120"/>
      <c r="D89" s="121"/>
      <c r="E89" s="182">
        <f>SUM(E11:E88)-E73-E74</f>
        <v>4075.6210217199996</v>
      </c>
      <c r="F89" s="183">
        <f>SUM(F11:F88)-F73-F74</f>
        <v>4894.5158517199998</v>
      </c>
      <c r="G89" s="184">
        <f>F89*100/E89</f>
        <v>120.09251659160422</v>
      </c>
      <c r="H89" s="185">
        <f>SUM(H11:H88)</f>
        <v>78.180954</v>
      </c>
      <c r="I89" s="186">
        <f>SUM(I11:I88)</f>
        <v>101.258244</v>
      </c>
      <c r="J89" s="187">
        <f>I89*100/H89</f>
        <v>129.51779022803944</v>
      </c>
      <c r="K89" s="185">
        <f>SUM(K11:K88)-K73-K74</f>
        <v>262.19686672</v>
      </c>
      <c r="L89" s="186">
        <f>SUM(L11:L88)-L73-L74</f>
        <v>268.24705671999999</v>
      </c>
      <c r="M89" s="184">
        <f>L89*100/K89</f>
        <v>102.3074989704057</v>
      </c>
      <c r="N89" s="185">
        <f>SUM(N11:N88)-N73-N74</f>
        <v>18.461756000000001</v>
      </c>
      <c r="O89" s="186">
        <f>SUM(O11:O88)-O73-O74</f>
        <v>16.461756000000001</v>
      </c>
      <c r="P89" s="184">
        <f>O89*100/N89</f>
        <v>89.166794317940287</v>
      </c>
      <c r="Q89" s="185">
        <f>SUM(Q11:Q88)-Q73-Q74</f>
        <v>3716.7814450000001</v>
      </c>
      <c r="R89" s="188">
        <f>SUM(R11:R88)-R73-R74</f>
        <v>4508.5487950000006</v>
      </c>
      <c r="S89" s="189">
        <f>R89*100/Q89</f>
        <v>121.30249953397517</v>
      </c>
      <c r="T89" s="15"/>
    </row>
    <row r="90" spans="1:22" ht="15">
      <c r="A90" s="16"/>
      <c r="B90" s="16"/>
      <c r="C90" s="16"/>
      <c r="D90" s="16"/>
      <c r="E90" s="16"/>
      <c r="F90" s="16"/>
      <c r="G90" s="16"/>
      <c r="H90" s="16"/>
      <c r="I90" s="16"/>
      <c r="J90" s="16"/>
      <c r="K90" s="16"/>
      <c r="L90" s="16"/>
      <c r="M90" s="16"/>
      <c r="N90" s="16"/>
      <c r="O90" s="16"/>
      <c r="P90" s="16"/>
      <c r="Q90" s="16"/>
      <c r="R90" s="16"/>
      <c r="S90" s="16"/>
      <c r="T90" s="16"/>
    </row>
  </sheetData>
  <mergeCells count="53">
    <mergeCell ref="A9:T9"/>
    <mergeCell ref="A2:T2"/>
    <mergeCell ref="A3:T3"/>
    <mergeCell ref="A4:T4"/>
    <mergeCell ref="A5:A8"/>
    <mergeCell ref="B5:B8"/>
    <mergeCell ref="C5:C8"/>
    <mergeCell ref="D5:D8"/>
    <mergeCell ref="E5:S5"/>
    <mergeCell ref="T5:T8"/>
    <mergeCell ref="E6:G7"/>
    <mergeCell ref="H6:S6"/>
    <mergeCell ref="H7:J7"/>
    <mergeCell ref="K7:M7"/>
    <mergeCell ref="N7:P7"/>
    <mergeCell ref="Q7:S7"/>
    <mergeCell ref="A10:T10"/>
    <mergeCell ref="A18:A21"/>
    <mergeCell ref="B18:B21"/>
    <mergeCell ref="C18:C21"/>
    <mergeCell ref="D18:D21"/>
    <mergeCell ref="E18:E21"/>
    <mergeCell ref="F18:F21"/>
    <mergeCell ref="G18:G21"/>
    <mergeCell ref="H18:H21"/>
    <mergeCell ref="I18:I21"/>
    <mergeCell ref="J18:J21"/>
    <mergeCell ref="K18:K21"/>
    <mergeCell ref="Q18:Q21"/>
    <mergeCell ref="R18:R21"/>
    <mergeCell ref="S18:S21"/>
    <mergeCell ref="A32:T32"/>
    <mergeCell ref="A37:T37"/>
    <mergeCell ref="L18:L21"/>
    <mergeCell ref="M18:M21"/>
    <mergeCell ref="N18:N21"/>
    <mergeCell ref="O18:O21"/>
    <mergeCell ref="P18:P21"/>
    <mergeCell ref="A33:T33"/>
    <mergeCell ref="A44:T44"/>
    <mergeCell ref="A50:T50"/>
    <mergeCell ref="A54:T54"/>
    <mergeCell ref="A58:T58"/>
    <mergeCell ref="A80:T80"/>
    <mergeCell ref="A68:T68"/>
    <mergeCell ref="A70:T70"/>
    <mergeCell ref="A72:A74"/>
    <mergeCell ref="A82:T82"/>
    <mergeCell ref="A84:T84"/>
    <mergeCell ref="A79:T79"/>
    <mergeCell ref="C72:C74"/>
    <mergeCell ref="D72:D74"/>
    <mergeCell ref="A77:T77"/>
  </mergeCells>
  <pageMargins left="0.21" right="0.2" top="0.74803149606299213" bottom="0.31" header="0.31496062992125984" footer="0.31496062992125984"/>
  <pageSetup paperSize="9" scale="58" fitToHeight="12" orientation="landscape" verticalDpi="0"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sheetPr>
    <tabColor rgb="FFFF0000"/>
  </sheetPr>
  <dimension ref="A1:Q2340"/>
  <sheetViews>
    <sheetView topLeftCell="A5" zoomScale="80" zoomScaleNormal="80" workbookViewId="0">
      <pane xSplit="2" ySplit="3" topLeftCell="H35" activePane="bottomRight" state="frozen"/>
      <selection activeCell="A5" sqref="A5"/>
      <selection pane="topRight" activeCell="C5" sqref="C5"/>
      <selection pane="bottomLeft" activeCell="A8" sqref="A8"/>
      <selection pane="bottomRight" activeCell="P35" sqref="P35:P37"/>
    </sheetView>
  </sheetViews>
  <sheetFormatPr defaultRowHeight="12.75"/>
  <cols>
    <col min="1" max="1" width="5.28515625" style="28" customWidth="1"/>
    <col min="2" max="2" width="45.28515625" style="28" customWidth="1"/>
    <col min="3" max="3" width="24.85546875" style="28" customWidth="1"/>
    <col min="4" max="7" width="13" style="28" customWidth="1"/>
    <col min="8" max="9" width="12.5703125" style="28" customWidth="1"/>
    <col min="10" max="11" width="12.42578125" style="28" customWidth="1"/>
    <col min="12" max="13" width="12.5703125" style="29" customWidth="1"/>
    <col min="14" max="14" width="12.5703125" style="70" customWidth="1"/>
    <col min="15" max="15" width="14.140625" style="41" customWidth="1"/>
    <col min="16" max="16" width="59.85546875" style="28" customWidth="1"/>
    <col min="17" max="17" width="65.85546875" style="28" customWidth="1"/>
    <col min="18" max="254" width="9.140625" style="28"/>
    <col min="255" max="255" width="4.28515625" style="28" customWidth="1"/>
    <col min="256" max="256" width="61.28515625" style="28" customWidth="1"/>
    <col min="257" max="257" width="23.85546875" style="28" customWidth="1"/>
    <col min="258" max="259" width="13" style="28" customWidth="1"/>
    <col min="260" max="260" width="12.5703125" style="28" customWidth="1"/>
    <col min="261" max="261" width="12.42578125" style="28" customWidth="1"/>
    <col min="262" max="263" width="12.5703125" style="28" customWidth="1"/>
    <col min="264" max="265" width="0" style="28" hidden="1" customWidth="1"/>
    <col min="266" max="266" width="69.5703125" style="28" customWidth="1"/>
    <col min="267" max="510" width="9.140625" style="28"/>
    <col min="511" max="511" width="4.28515625" style="28" customWidth="1"/>
    <col min="512" max="512" width="61.28515625" style="28" customWidth="1"/>
    <col min="513" max="513" width="23.85546875" style="28" customWidth="1"/>
    <col min="514" max="515" width="13" style="28" customWidth="1"/>
    <col min="516" max="516" width="12.5703125" style="28" customWidth="1"/>
    <col min="517" max="517" width="12.42578125" style="28" customWidth="1"/>
    <col min="518" max="519" width="12.5703125" style="28" customWidth="1"/>
    <col min="520" max="521" width="0" style="28" hidden="1" customWidth="1"/>
    <col min="522" max="522" width="69.5703125" style="28" customWidth="1"/>
    <col min="523" max="766" width="9.140625" style="28"/>
    <col min="767" max="767" width="4.28515625" style="28" customWidth="1"/>
    <col min="768" max="768" width="61.28515625" style="28" customWidth="1"/>
    <col min="769" max="769" width="23.85546875" style="28" customWidth="1"/>
    <col min="770" max="771" width="13" style="28" customWidth="1"/>
    <col min="772" max="772" width="12.5703125" style="28" customWidth="1"/>
    <col min="773" max="773" width="12.42578125" style="28" customWidth="1"/>
    <col min="774" max="775" width="12.5703125" style="28" customWidth="1"/>
    <col min="776" max="777" width="0" style="28" hidden="1" customWidth="1"/>
    <col min="778" max="778" width="69.5703125" style="28" customWidth="1"/>
    <col min="779" max="1022" width="9.140625" style="28"/>
    <col min="1023" max="1023" width="4.28515625" style="28" customWidth="1"/>
    <col min="1024" max="1024" width="61.28515625" style="28" customWidth="1"/>
    <col min="1025" max="1025" width="23.85546875" style="28" customWidth="1"/>
    <col min="1026" max="1027" width="13" style="28" customWidth="1"/>
    <col min="1028" max="1028" width="12.5703125" style="28" customWidth="1"/>
    <col min="1029" max="1029" width="12.42578125" style="28" customWidth="1"/>
    <col min="1030" max="1031" width="12.5703125" style="28" customWidth="1"/>
    <col min="1032" max="1033" width="0" style="28" hidden="1" customWidth="1"/>
    <col min="1034" max="1034" width="69.5703125" style="28" customWidth="1"/>
    <col min="1035" max="1278" width="9.140625" style="28"/>
    <col min="1279" max="1279" width="4.28515625" style="28" customWidth="1"/>
    <col min="1280" max="1280" width="61.28515625" style="28" customWidth="1"/>
    <col min="1281" max="1281" width="23.85546875" style="28" customWidth="1"/>
    <col min="1282" max="1283" width="13" style="28" customWidth="1"/>
    <col min="1284" max="1284" width="12.5703125" style="28" customWidth="1"/>
    <col min="1285" max="1285" width="12.42578125" style="28" customWidth="1"/>
    <col min="1286" max="1287" width="12.5703125" style="28" customWidth="1"/>
    <col min="1288" max="1289" width="0" style="28" hidden="1" customWidth="1"/>
    <col min="1290" max="1290" width="69.5703125" style="28" customWidth="1"/>
    <col min="1291" max="1534" width="9.140625" style="28"/>
    <col min="1535" max="1535" width="4.28515625" style="28" customWidth="1"/>
    <col min="1536" max="1536" width="61.28515625" style="28" customWidth="1"/>
    <col min="1537" max="1537" width="23.85546875" style="28" customWidth="1"/>
    <col min="1538" max="1539" width="13" style="28" customWidth="1"/>
    <col min="1540" max="1540" width="12.5703125" style="28" customWidth="1"/>
    <col min="1541" max="1541" width="12.42578125" style="28" customWidth="1"/>
    <col min="1542" max="1543" width="12.5703125" style="28" customWidth="1"/>
    <col min="1544" max="1545" width="0" style="28" hidden="1" customWidth="1"/>
    <col min="1546" max="1546" width="69.5703125" style="28" customWidth="1"/>
    <col min="1547" max="1790" width="9.140625" style="28"/>
    <col min="1791" max="1791" width="4.28515625" style="28" customWidth="1"/>
    <col min="1792" max="1792" width="61.28515625" style="28" customWidth="1"/>
    <col min="1793" max="1793" width="23.85546875" style="28" customWidth="1"/>
    <col min="1794" max="1795" width="13" style="28" customWidth="1"/>
    <col min="1796" max="1796" width="12.5703125" style="28" customWidth="1"/>
    <col min="1797" max="1797" width="12.42578125" style="28" customWidth="1"/>
    <col min="1798" max="1799" width="12.5703125" style="28" customWidth="1"/>
    <col min="1800" max="1801" width="0" style="28" hidden="1" customWidth="1"/>
    <col min="1802" max="1802" width="69.5703125" style="28" customWidth="1"/>
    <col min="1803" max="2046" width="9.140625" style="28"/>
    <col min="2047" max="2047" width="4.28515625" style="28" customWidth="1"/>
    <col min="2048" max="2048" width="61.28515625" style="28" customWidth="1"/>
    <col min="2049" max="2049" width="23.85546875" style="28" customWidth="1"/>
    <col min="2050" max="2051" width="13" style="28" customWidth="1"/>
    <col min="2052" max="2052" width="12.5703125" style="28" customWidth="1"/>
    <col min="2053" max="2053" width="12.42578125" style="28" customWidth="1"/>
    <col min="2054" max="2055" width="12.5703125" style="28" customWidth="1"/>
    <col min="2056" max="2057" width="0" style="28" hidden="1" customWidth="1"/>
    <col min="2058" max="2058" width="69.5703125" style="28" customWidth="1"/>
    <col min="2059" max="2302" width="9.140625" style="28"/>
    <col min="2303" max="2303" width="4.28515625" style="28" customWidth="1"/>
    <col min="2304" max="2304" width="61.28515625" style="28" customWidth="1"/>
    <col min="2305" max="2305" width="23.85546875" style="28" customWidth="1"/>
    <col min="2306" max="2307" width="13" style="28" customWidth="1"/>
    <col min="2308" max="2308" width="12.5703125" style="28" customWidth="1"/>
    <col min="2309" max="2309" width="12.42578125" style="28" customWidth="1"/>
    <col min="2310" max="2311" width="12.5703125" style="28" customWidth="1"/>
    <col min="2312" max="2313" width="0" style="28" hidden="1" customWidth="1"/>
    <col min="2314" max="2314" width="69.5703125" style="28" customWidth="1"/>
    <col min="2315" max="2558" width="9.140625" style="28"/>
    <col min="2559" max="2559" width="4.28515625" style="28" customWidth="1"/>
    <col min="2560" max="2560" width="61.28515625" style="28" customWidth="1"/>
    <col min="2561" max="2561" width="23.85546875" style="28" customWidth="1"/>
    <col min="2562" max="2563" width="13" style="28" customWidth="1"/>
    <col min="2564" max="2564" width="12.5703125" style="28" customWidth="1"/>
    <col min="2565" max="2565" width="12.42578125" style="28" customWidth="1"/>
    <col min="2566" max="2567" width="12.5703125" style="28" customWidth="1"/>
    <col min="2568" max="2569" width="0" style="28" hidden="1" customWidth="1"/>
    <col min="2570" max="2570" width="69.5703125" style="28" customWidth="1"/>
    <col min="2571" max="2814" width="9.140625" style="28"/>
    <col min="2815" max="2815" width="4.28515625" style="28" customWidth="1"/>
    <col min="2816" max="2816" width="61.28515625" style="28" customWidth="1"/>
    <col min="2817" max="2817" width="23.85546875" style="28" customWidth="1"/>
    <col min="2818" max="2819" width="13" style="28" customWidth="1"/>
    <col min="2820" max="2820" width="12.5703125" style="28" customWidth="1"/>
    <col min="2821" max="2821" width="12.42578125" style="28" customWidth="1"/>
    <col min="2822" max="2823" width="12.5703125" style="28" customWidth="1"/>
    <col min="2824" max="2825" width="0" style="28" hidden="1" customWidth="1"/>
    <col min="2826" max="2826" width="69.5703125" style="28" customWidth="1"/>
    <col min="2827" max="3070" width="9.140625" style="28"/>
    <col min="3071" max="3071" width="4.28515625" style="28" customWidth="1"/>
    <col min="3072" max="3072" width="61.28515625" style="28" customWidth="1"/>
    <col min="3073" max="3073" width="23.85546875" style="28" customWidth="1"/>
    <col min="3074" max="3075" width="13" style="28" customWidth="1"/>
    <col min="3076" max="3076" width="12.5703125" style="28" customWidth="1"/>
    <col min="3077" max="3077" width="12.42578125" style="28" customWidth="1"/>
    <col min="3078" max="3079" width="12.5703125" style="28" customWidth="1"/>
    <col min="3080" max="3081" width="0" style="28" hidden="1" customWidth="1"/>
    <col min="3082" max="3082" width="69.5703125" style="28" customWidth="1"/>
    <col min="3083" max="3326" width="9.140625" style="28"/>
    <col min="3327" max="3327" width="4.28515625" style="28" customWidth="1"/>
    <col min="3328" max="3328" width="61.28515625" style="28" customWidth="1"/>
    <col min="3329" max="3329" width="23.85546875" style="28" customWidth="1"/>
    <col min="3330" max="3331" width="13" style="28" customWidth="1"/>
    <col min="3332" max="3332" width="12.5703125" style="28" customWidth="1"/>
    <col min="3333" max="3333" width="12.42578125" style="28" customWidth="1"/>
    <col min="3334" max="3335" width="12.5703125" style="28" customWidth="1"/>
    <col min="3336" max="3337" width="0" style="28" hidden="1" customWidth="1"/>
    <col min="3338" max="3338" width="69.5703125" style="28" customWidth="1"/>
    <col min="3339" max="3582" width="9.140625" style="28"/>
    <col min="3583" max="3583" width="4.28515625" style="28" customWidth="1"/>
    <col min="3584" max="3584" width="61.28515625" style="28" customWidth="1"/>
    <col min="3585" max="3585" width="23.85546875" style="28" customWidth="1"/>
    <col min="3586" max="3587" width="13" style="28" customWidth="1"/>
    <col min="3588" max="3588" width="12.5703125" style="28" customWidth="1"/>
    <col min="3589" max="3589" width="12.42578125" style="28" customWidth="1"/>
    <col min="3590" max="3591" width="12.5703125" style="28" customWidth="1"/>
    <col min="3592" max="3593" width="0" style="28" hidden="1" customWidth="1"/>
    <col min="3594" max="3594" width="69.5703125" style="28" customWidth="1"/>
    <col min="3595" max="3838" width="9.140625" style="28"/>
    <col min="3839" max="3839" width="4.28515625" style="28" customWidth="1"/>
    <col min="3840" max="3840" width="61.28515625" style="28" customWidth="1"/>
    <col min="3841" max="3841" width="23.85546875" style="28" customWidth="1"/>
    <col min="3842" max="3843" width="13" style="28" customWidth="1"/>
    <col min="3844" max="3844" width="12.5703125" style="28" customWidth="1"/>
    <col min="3845" max="3845" width="12.42578125" style="28" customWidth="1"/>
    <col min="3846" max="3847" width="12.5703125" style="28" customWidth="1"/>
    <col min="3848" max="3849" width="0" style="28" hidden="1" customWidth="1"/>
    <col min="3850" max="3850" width="69.5703125" style="28" customWidth="1"/>
    <col min="3851" max="4094" width="9.140625" style="28"/>
    <col min="4095" max="4095" width="4.28515625" style="28" customWidth="1"/>
    <col min="4096" max="4096" width="61.28515625" style="28" customWidth="1"/>
    <col min="4097" max="4097" width="23.85546875" style="28" customWidth="1"/>
    <col min="4098" max="4099" width="13" style="28" customWidth="1"/>
    <col min="4100" max="4100" width="12.5703125" style="28" customWidth="1"/>
    <col min="4101" max="4101" width="12.42578125" style="28" customWidth="1"/>
    <col min="4102" max="4103" width="12.5703125" style="28" customWidth="1"/>
    <col min="4104" max="4105" width="0" style="28" hidden="1" customWidth="1"/>
    <col min="4106" max="4106" width="69.5703125" style="28" customWidth="1"/>
    <col min="4107" max="4350" width="9.140625" style="28"/>
    <col min="4351" max="4351" width="4.28515625" style="28" customWidth="1"/>
    <col min="4352" max="4352" width="61.28515625" style="28" customWidth="1"/>
    <col min="4353" max="4353" width="23.85546875" style="28" customWidth="1"/>
    <col min="4354" max="4355" width="13" style="28" customWidth="1"/>
    <col min="4356" max="4356" width="12.5703125" style="28" customWidth="1"/>
    <col min="4357" max="4357" width="12.42578125" style="28" customWidth="1"/>
    <col min="4358" max="4359" width="12.5703125" style="28" customWidth="1"/>
    <col min="4360" max="4361" width="0" style="28" hidden="1" customWidth="1"/>
    <col min="4362" max="4362" width="69.5703125" style="28" customWidth="1"/>
    <col min="4363" max="4606" width="9.140625" style="28"/>
    <col min="4607" max="4607" width="4.28515625" style="28" customWidth="1"/>
    <col min="4608" max="4608" width="61.28515625" style="28" customWidth="1"/>
    <col min="4609" max="4609" width="23.85546875" style="28" customWidth="1"/>
    <col min="4610" max="4611" width="13" style="28" customWidth="1"/>
    <col min="4612" max="4612" width="12.5703125" style="28" customWidth="1"/>
    <col min="4613" max="4613" width="12.42578125" style="28" customWidth="1"/>
    <col min="4614" max="4615" width="12.5703125" style="28" customWidth="1"/>
    <col min="4616" max="4617" width="0" style="28" hidden="1" customWidth="1"/>
    <col min="4618" max="4618" width="69.5703125" style="28" customWidth="1"/>
    <col min="4619" max="4862" width="9.140625" style="28"/>
    <col min="4863" max="4863" width="4.28515625" style="28" customWidth="1"/>
    <col min="4864" max="4864" width="61.28515625" style="28" customWidth="1"/>
    <col min="4865" max="4865" width="23.85546875" style="28" customWidth="1"/>
    <col min="4866" max="4867" width="13" style="28" customWidth="1"/>
    <col min="4868" max="4868" width="12.5703125" style="28" customWidth="1"/>
    <col min="4869" max="4869" width="12.42578125" style="28" customWidth="1"/>
    <col min="4870" max="4871" width="12.5703125" style="28" customWidth="1"/>
    <col min="4872" max="4873" width="0" style="28" hidden="1" customWidth="1"/>
    <col min="4874" max="4874" width="69.5703125" style="28" customWidth="1"/>
    <col min="4875" max="5118" width="9.140625" style="28"/>
    <col min="5119" max="5119" width="4.28515625" style="28" customWidth="1"/>
    <col min="5120" max="5120" width="61.28515625" style="28" customWidth="1"/>
    <col min="5121" max="5121" width="23.85546875" style="28" customWidth="1"/>
    <col min="5122" max="5123" width="13" style="28" customWidth="1"/>
    <col min="5124" max="5124" width="12.5703125" style="28" customWidth="1"/>
    <col min="5125" max="5125" width="12.42578125" style="28" customWidth="1"/>
    <col min="5126" max="5127" width="12.5703125" style="28" customWidth="1"/>
    <col min="5128" max="5129" width="0" style="28" hidden="1" customWidth="1"/>
    <col min="5130" max="5130" width="69.5703125" style="28" customWidth="1"/>
    <col min="5131" max="5374" width="9.140625" style="28"/>
    <col min="5375" max="5375" width="4.28515625" style="28" customWidth="1"/>
    <col min="5376" max="5376" width="61.28515625" style="28" customWidth="1"/>
    <col min="5377" max="5377" width="23.85546875" style="28" customWidth="1"/>
    <col min="5378" max="5379" width="13" style="28" customWidth="1"/>
    <col min="5380" max="5380" width="12.5703125" style="28" customWidth="1"/>
    <col min="5381" max="5381" width="12.42578125" style="28" customWidth="1"/>
    <col min="5382" max="5383" width="12.5703125" style="28" customWidth="1"/>
    <col min="5384" max="5385" width="0" style="28" hidden="1" customWidth="1"/>
    <col min="5386" max="5386" width="69.5703125" style="28" customWidth="1"/>
    <col min="5387" max="5630" width="9.140625" style="28"/>
    <col min="5631" max="5631" width="4.28515625" style="28" customWidth="1"/>
    <col min="5632" max="5632" width="61.28515625" style="28" customWidth="1"/>
    <col min="5633" max="5633" width="23.85546875" style="28" customWidth="1"/>
    <col min="5634" max="5635" width="13" style="28" customWidth="1"/>
    <col min="5636" max="5636" width="12.5703125" style="28" customWidth="1"/>
    <col min="5637" max="5637" width="12.42578125" style="28" customWidth="1"/>
    <col min="5638" max="5639" width="12.5703125" style="28" customWidth="1"/>
    <col min="5640" max="5641" width="0" style="28" hidden="1" customWidth="1"/>
    <col min="5642" max="5642" width="69.5703125" style="28" customWidth="1"/>
    <col min="5643" max="5886" width="9.140625" style="28"/>
    <col min="5887" max="5887" width="4.28515625" style="28" customWidth="1"/>
    <col min="5888" max="5888" width="61.28515625" style="28" customWidth="1"/>
    <col min="5889" max="5889" width="23.85546875" style="28" customWidth="1"/>
    <col min="5890" max="5891" width="13" style="28" customWidth="1"/>
    <col min="5892" max="5892" width="12.5703125" style="28" customWidth="1"/>
    <col min="5893" max="5893" width="12.42578125" style="28" customWidth="1"/>
    <col min="5894" max="5895" width="12.5703125" style="28" customWidth="1"/>
    <col min="5896" max="5897" width="0" style="28" hidden="1" customWidth="1"/>
    <col min="5898" max="5898" width="69.5703125" style="28" customWidth="1"/>
    <col min="5899" max="6142" width="9.140625" style="28"/>
    <col min="6143" max="6143" width="4.28515625" style="28" customWidth="1"/>
    <col min="6144" max="6144" width="61.28515625" style="28" customWidth="1"/>
    <col min="6145" max="6145" width="23.85546875" style="28" customWidth="1"/>
    <col min="6146" max="6147" width="13" style="28" customWidth="1"/>
    <col min="6148" max="6148" width="12.5703125" style="28" customWidth="1"/>
    <col min="6149" max="6149" width="12.42578125" style="28" customWidth="1"/>
    <col min="6150" max="6151" width="12.5703125" style="28" customWidth="1"/>
    <col min="6152" max="6153" width="0" style="28" hidden="1" customWidth="1"/>
    <col min="6154" max="6154" width="69.5703125" style="28" customWidth="1"/>
    <col min="6155" max="6398" width="9.140625" style="28"/>
    <col min="6399" max="6399" width="4.28515625" style="28" customWidth="1"/>
    <col min="6400" max="6400" width="61.28515625" style="28" customWidth="1"/>
    <col min="6401" max="6401" width="23.85546875" style="28" customWidth="1"/>
    <col min="6402" max="6403" width="13" style="28" customWidth="1"/>
    <col min="6404" max="6404" width="12.5703125" style="28" customWidth="1"/>
    <col min="6405" max="6405" width="12.42578125" style="28" customWidth="1"/>
    <col min="6406" max="6407" width="12.5703125" style="28" customWidth="1"/>
    <col min="6408" max="6409" width="0" style="28" hidden="1" customWidth="1"/>
    <col min="6410" max="6410" width="69.5703125" style="28" customWidth="1"/>
    <col min="6411" max="6654" width="9.140625" style="28"/>
    <col min="6655" max="6655" width="4.28515625" style="28" customWidth="1"/>
    <col min="6656" max="6656" width="61.28515625" style="28" customWidth="1"/>
    <col min="6657" max="6657" width="23.85546875" style="28" customWidth="1"/>
    <col min="6658" max="6659" width="13" style="28" customWidth="1"/>
    <col min="6660" max="6660" width="12.5703125" style="28" customWidth="1"/>
    <col min="6661" max="6661" width="12.42578125" style="28" customWidth="1"/>
    <col min="6662" max="6663" width="12.5703125" style="28" customWidth="1"/>
    <col min="6664" max="6665" width="0" style="28" hidden="1" customWidth="1"/>
    <col min="6666" max="6666" width="69.5703125" style="28" customWidth="1"/>
    <col min="6667" max="6910" width="9.140625" style="28"/>
    <col min="6911" max="6911" width="4.28515625" style="28" customWidth="1"/>
    <col min="6912" max="6912" width="61.28515625" style="28" customWidth="1"/>
    <col min="6913" max="6913" width="23.85546875" style="28" customWidth="1"/>
    <col min="6914" max="6915" width="13" style="28" customWidth="1"/>
    <col min="6916" max="6916" width="12.5703125" style="28" customWidth="1"/>
    <col min="6917" max="6917" width="12.42578125" style="28" customWidth="1"/>
    <col min="6918" max="6919" width="12.5703125" style="28" customWidth="1"/>
    <col min="6920" max="6921" width="0" style="28" hidden="1" customWidth="1"/>
    <col min="6922" max="6922" width="69.5703125" style="28" customWidth="1"/>
    <col min="6923" max="7166" width="9.140625" style="28"/>
    <col min="7167" max="7167" width="4.28515625" style="28" customWidth="1"/>
    <col min="7168" max="7168" width="61.28515625" style="28" customWidth="1"/>
    <col min="7169" max="7169" width="23.85546875" style="28" customWidth="1"/>
    <col min="7170" max="7171" width="13" style="28" customWidth="1"/>
    <col min="7172" max="7172" width="12.5703125" style="28" customWidth="1"/>
    <col min="7173" max="7173" width="12.42578125" style="28" customWidth="1"/>
    <col min="7174" max="7175" width="12.5703125" style="28" customWidth="1"/>
    <col min="7176" max="7177" width="0" style="28" hidden="1" customWidth="1"/>
    <col min="7178" max="7178" width="69.5703125" style="28" customWidth="1"/>
    <col min="7179" max="7422" width="9.140625" style="28"/>
    <col min="7423" max="7423" width="4.28515625" style="28" customWidth="1"/>
    <col min="7424" max="7424" width="61.28515625" style="28" customWidth="1"/>
    <col min="7425" max="7425" width="23.85546875" style="28" customWidth="1"/>
    <col min="7426" max="7427" width="13" style="28" customWidth="1"/>
    <col min="7428" max="7428" width="12.5703125" style="28" customWidth="1"/>
    <col min="7429" max="7429" width="12.42578125" style="28" customWidth="1"/>
    <col min="7430" max="7431" width="12.5703125" style="28" customWidth="1"/>
    <col min="7432" max="7433" width="0" style="28" hidden="1" customWidth="1"/>
    <col min="7434" max="7434" width="69.5703125" style="28" customWidth="1"/>
    <col min="7435" max="7678" width="9.140625" style="28"/>
    <col min="7679" max="7679" width="4.28515625" style="28" customWidth="1"/>
    <col min="7680" max="7680" width="61.28515625" style="28" customWidth="1"/>
    <col min="7681" max="7681" width="23.85546875" style="28" customWidth="1"/>
    <col min="7682" max="7683" width="13" style="28" customWidth="1"/>
    <col min="7684" max="7684" width="12.5703125" style="28" customWidth="1"/>
    <col min="7685" max="7685" width="12.42578125" style="28" customWidth="1"/>
    <col min="7686" max="7687" width="12.5703125" style="28" customWidth="1"/>
    <col min="7688" max="7689" width="0" style="28" hidden="1" customWidth="1"/>
    <col min="7690" max="7690" width="69.5703125" style="28" customWidth="1"/>
    <col min="7691" max="7934" width="9.140625" style="28"/>
    <col min="7935" max="7935" width="4.28515625" style="28" customWidth="1"/>
    <col min="7936" max="7936" width="61.28515625" style="28" customWidth="1"/>
    <col min="7937" max="7937" width="23.85546875" style="28" customWidth="1"/>
    <col min="7938" max="7939" width="13" style="28" customWidth="1"/>
    <col min="7940" max="7940" width="12.5703125" style="28" customWidth="1"/>
    <col min="7941" max="7941" width="12.42578125" style="28" customWidth="1"/>
    <col min="7942" max="7943" width="12.5703125" style="28" customWidth="1"/>
    <col min="7944" max="7945" width="0" style="28" hidden="1" customWidth="1"/>
    <col min="7946" max="7946" width="69.5703125" style="28" customWidth="1"/>
    <col min="7947" max="8190" width="9.140625" style="28"/>
    <col min="8191" max="8191" width="4.28515625" style="28" customWidth="1"/>
    <col min="8192" max="8192" width="61.28515625" style="28" customWidth="1"/>
    <col min="8193" max="8193" width="23.85546875" style="28" customWidth="1"/>
    <col min="8194" max="8195" width="13" style="28" customWidth="1"/>
    <col min="8196" max="8196" width="12.5703125" style="28" customWidth="1"/>
    <col min="8197" max="8197" width="12.42578125" style="28" customWidth="1"/>
    <col min="8198" max="8199" width="12.5703125" style="28" customWidth="1"/>
    <col min="8200" max="8201" width="0" style="28" hidden="1" customWidth="1"/>
    <col min="8202" max="8202" width="69.5703125" style="28" customWidth="1"/>
    <col min="8203" max="8446" width="9.140625" style="28"/>
    <col min="8447" max="8447" width="4.28515625" style="28" customWidth="1"/>
    <col min="8448" max="8448" width="61.28515625" style="28" customWidth="1"/>
    <col min="8449" max="8449" width="23.85546875" style="28" customWidth="1"/>
    <col min="8450" max="8451" width="13" style="28" customWidth="1"/>
    <col min="8452" max="8452" width="12.5703125" style="28" customWidth="1"/>
    <col min="8453" max="8453" width="12.42578125" style="28" customWidth="1"/>
    <col min="8454" max="8455" width="12.5703125" style="28" customWidth="1"/>
    <col min="8456" max="8457" width="0" style="28" hidden="1" customWidth="1"/>
    <col min="8458" max="8458" width="69.5703125" style="28" customWidth="1"/>
    <col min="8459" max="8702" width="9.140625" style="28"/>
    <col min="8703" max="8703" width="4.28515625" style="28" customWidth="1"/>
    <col min="8704" max="8704" width="61.28515625" style="28" customWidth="1"/>
    <col min="8705" max="8705" width="23.85546875" style="28" customWidth="1"/>
    <col min="8706" max="8707" width="13" style="28" customWidth="1"/>
    <col min="8708" max="8708" width="12.5703125" style="28" customWidth="1"/>
    <col min="8709" max="8709" width="12.42578125" style="28" customWidth="1"/>
    <col min="8710" max="8711" width="12.5703125" style="28" customWidth="1"/>
    <col min="8712" max="8713" width="0" style="28" hidden="1" customWidth="1"/>
    <col min="8714" max="8714" width="69.5703125" style="28" customWidth="1"/>
    <col min="8715" max="8958" width="9.140625" style="28"/>
    <col min="8959" max="8959" width="4.28515625" style="28" customWidth="1"/>
    <col min="8960" max="8960" width="61.28515625" style="28" customWidth="1"/>
    <col min="8961" max="8961" width="23.85546875" style="28" customWidth="1"/>
    <col min="8962" max="8963" width="13" style="28" customWidth="1"/>
    <col min="8964" max="8964" width="12.5703125" style="28" customWidth="1"/>
    <col min="8965" max="8965" width="12.42578125" style="28" customWidth="1"/>
    <col min="8966" max="8967" width="12.5703125" style="28" customWidth="1"/>
    <col min="8968" max="8969" width="0" style="28" hidden="1" customWidth="1"/>
    <col min="8970" max="8970" width="69.5703125" style="28" customWidth="1"/>
    <col min="8971" max="9214" width="9.140625" style="28"/>
    <col min="9215" max="9215" width="4.28515625" style="28" customWidth="1"/>
    <col min="9216" max="9216" width="61.28515625" style="28" customWidth="1"/>
    <col min="9217" max="9217" width="23.85546875" style="28" customWidth="1"/>
    <col min="9218" max="9219" width="13" style="28" customWidth="1"/>
    <col min="9220" max="9220" width="12.5703125" style="28" customWidth="1"/>
    <col min="9221" max="9221" width="12.42578125" style="28" customWidth="1"/>
    <col min="9222" max="9223" width="12.5703125" style="28" customWidth="1"/>
    <col min="9224" max="9225" width="0" style="28" hidden="1" customWidth="1"/>
    <col min="9226" max="9226" width="69.5703125" style="28" customWidth="1"/>
    <col min="9227" max="9470" width="9.140625" style="28"/>
    <col min="9471" max="9471" width="4.28515625" style="28" customWidth="1"/>
    <col min="9472" max="9472" width="61.28515625" style="28" customWidth="1"/>
    <col min="9473" max="9473" width="23.85546875" style="28" customWidth="1"/>
    <col min="9474" max="9475" width="13" style="28" customWidth="1"/>
    <col min="9476" max="9476" width="12.5703125" style="28" customWidth="1"/>
    <col min="9477" max="9477" width="12.42578125" style="28" customWidth="1"/>
    <col min="9478" max="9479" width="12.5703125" style="28" customWidth="1"/>
    <col min="9480" max="9481" width="0" style="28" hidden="1" customWidth="1"/>
    <col min="9482" max="9482" width="69.5703125" style="28" customWidth="1"/>
    <col min="9483" max="9726" width="9.140625" style="28"/>
    <col min="9727" max="9727" width="4.28515625" style="28" customWidth="1"/>
    <col min="9728" max="9728" width="61.28515625" style="28" customWidth="1"/>
    <col min="9729" max="9729" width="23.85546875" style="28" customWidth="1"/>
    <col min="9730" max="9731" width="13" style="28" customWidth="1"/>
    <col min="9732" max="9732" width="12.5703125" style="28" customWidth="1"/>
    <col min="9733" max="9733" width="12.42578125" style="28" customWidth="1"/>
    <col min="9734" max="9735" width="12.5703125" style="28" customWidth="1"/>
    <col min="9736" max="9737" width="0" style="28" hidden="1" customWidth="1"/>
    <col min="9738" max="9738" width="69.5703125" style="28" customWidth="1"/>
    <col min="9739" max="9982" width="9.140625" style="28"/>
    <col min="9983" max="9983" width="4.28515625" style="28" customWidth="1"/>
    <col min="9984" max="9984" width="61.28515625" style="28" customWidth="1"/>
    <col min="9985" max="9985" width="23.85546875" style="28" customWidth="1"/>
    <col min="9986" max="9987" width="13" style="28" customWidth="1"/>
    <col min="9988" max="9988" width="12.5703125" style="28" customWidth="1"/>
    <col min="9989" max="9989" width="12.42578125" style="28" customWidth="1"/>
    <col min="9990" max="9991" width="12.5703125" style="28" customWidth="1"/>
    <col min="9992" max="9993" width="0" style="28" hidden="1" customWidth="1"/>
    <col min="9994" max="9994" width="69.5703125" style="28" customWidth="1"/>
    <col min="9995" max="10238" width="9.140625" style="28"/>
    <col min="10239" max="10239" width="4.28515625" style="28" customWidth="1"/>
    <col min="10240" max="10240" width="61.28515625" style="28" customWidth="1"/>
    <col min="10241" max="10241" width="23.85546875" style="28" customWidth="1"/>
    <col min="10242" max="10243" width="13" style="28" customWidth="1"/>
    <col min="10244" max="10244" width="12.5703125" style="28" customWidth="1"/>
    <col min="10245" max="10245" width="12.42578125" style="28" customWidth="1"/>
    <col min="10246" max="10247" width="12.5703125" style="28" customWidth="1"/>
    <col min="10248" max="10249" width="0" style="28" hidden="1" customWidth="1"/>
    <col min="10250" max="10250" width="69.5703125" style="28" customWidth="1"/>
    <col min="10251" max="10494" width="9.140625" style="28"/>
    <col min="10495" max="10495" width="4.28515625" style="28" customWidth="1"/>
    <col min="10496" max="10496" width="61.28515625" style="28" customWidth="1"/>
    <col min="10497" max="10497" width="23.85546875" style="28" customWidth="1"/>
    <col min="10498" max="10499" width="13" style="28" customWidth="1"/>
    <col min="10500" max="10500" width="12.5703125" style="28" customWidth="1"/>
    <col min="10501" max="10501" width="12.42578125" style="28" customWidth="1"/>
    <col min="10502" max="10503" width="12.5703125" style="28" customWidth="1"/>
    <col min="10504" max="10505" width="0" style="28" hidden="1" customWidth="1"/>
    <col min="10506" max="10506" width="69.5703125" style="28" customWidth="1"/>
    <col min="10507" max="10750" width="9.140625" style="28"/>
    <col min="10751" max="10751" width="4.28515625" style="28" customWidth="1"/>
    <col min="10752" max="10752" width="61.28515625" style="28" customWidth="1"/>
    <col min="10753" max="10753" width="23.85546875" style="28" customWidth="1"/>
    <col min="10754" max="10755" width="13" style="28" customWidth="1"/>
    <col min="10756" max="10756" width="12.5703125" style="28" customWidth="1"/>
    <col min="10757" max="10757" width="12.42578125" style="28" customWidth="1"/>
    <col min="10758" max="10759" width="12.5703125" style="28" customWidth="1"/>
    <col min="10760" max="10761" width="0" style="28" hidden="1" customWidth="1"/>
    <col min="10762" max="10762" width="69.5703125" style="28" customWidth="1"/>
    <col min="10763" max="11006" width="9.140625" style="28"/>
    <col min="11007" max="11007" width="4.28515625" style="28" customWidth="1"/>
    <col min="11008" max="11008" width="61.28515625" style="28" customWidth="1"/>
    <col min="11009" max="11009" width="23.85546875" style="28" customWidth="1"/>
    <col min="11010" max="11011" width="13" style="28" customWidth="1"/>
    <col min="11012" max="11012" width="12.5703125" style="28" customWidth="1"/>
    <col min="11013" max="11013" width="12.42578125" style="28" customWidth="1"/>
    <col min="11014" max="11015" width="12.5703125" style="28" customWidth="1"/>
    <col min="11016" max="11017" width="0" style="28" hidden="1" customWidth="1"/>
    <col min="11018" max="11018" width="69.5703125" style="28" customWidth="1"/>
    <col min="11019" max="11262" width="9.140625" style="28"/>
    <col min="11263" max="11263" width="4.28515625" style="28" customWidth="1"/>
    <col min="11264" max="11264" width="61.28515625" style="28" customWidth="1"/>
    <col min="11265" max="11265" width="23.85546875" style="28" customWidth="1"/>
    <col min="11266" max="11267" width="13" style="28" customWidth="1"/>
    <col min="11268" max="11268" width="12.5703125" style="28" customWidth="1"/>
    <col min="11269" max="11269" width="12.42578125" style="28" customWidth="1"/>
    <col min="11270" max="11271" width="12.5703125" style="28" customWidth="1"/>
    <col min="11272" max="11273" width="0" style="28" hidden="1" customWidth="1"/>
    <col min="11274" max="11274" width="69.5703125" style="28" customWidth="1"/>
    <col min="11275" max="11518" width="9.140625" style="28"/>
    <col min="11519" max="11519" width="4.28515625" style="28" customWidth="1"/>
    <col min="11520" max="11520" width="61.28515625" style="28" customWidth="1"/>
    <col min="11521" max="11521" width="23.85546875" style="28" customWidth="1"/>
    <col min="11522" max="11523" width="13" style="28" customWidth="1"/>
    <col min="11524" max="11524" width="12.5703125" style="28" customWidth="1"/>
    <col min="11525" max="11525" width="12.42578125" style="28" customWidth="1"/>
    <col min="11526" max="11527" width="12.5703125" style="28" customWidth="1"/>
    <col min="11528" max="11529" width="0" style="28" hidden="1" customWidth="1"/>
    <col min="11530" max="11530" width="69.5703125" style="28" customWidth="1"/>
    <col min="11531" max="11774" width="9.140625" style="28"/>
    <col min="11775" max="11775" width="4.28515625" style="28" customWidth="1"/>
    <col min="11776" max="11776" width="61.28515625" style="28" customWidth="1"/>
    <col min="11777" max="11777" width="23.85546875" style="28" customWidth="1"/>
    <col min="11778" max="11779" width="13" style="28" customWidth="1"/>
    <col min="11780" max="11780" width="12.5703125" style="28" customWidth="1"/>
    <col min="11781" max="11781" width="12.42578125" style="28" customWidth="1"/>
    <col min="11782" max="11783" width="12.5703125" style="28" customWidth="1"/>
    <col min="11784" max="11785" width="0" style="28" hidden="1" customWidth="1"/>
    <col min="11786" max="11786" width="69.5703125" style="28" customWidth="1"/>
    <col min="11787" max="12030" width="9.140625" style="28"/>
    <col min="12031" max="12031" width="4.28515625" style="28" customWidth="1"/>
    <col min="12032" max="12032" width="61.28515625" style="28" customWidth="1"/>
    <col min="12033" max="12033" width="23.85546875" style="28" customWidth="1"/>
    <col min="12034" max="12035" width="13" style="28" customWidth="1"/>
    <col min="12036" max="12036" width="12.5703125" style="28" customWidth="1"/>
    <col min="12037" max="12037" width="12.42578125" style="28" customWidth="1"/>
    <col min="12038" max="12039" width="12.5703125" style="28" customWidth="1"/>
    <col min="12040" max="12041" width="0" style="28" hidden="1" customWidth="1"/>
    <col min="12042" max="12042" width="69.5703125" style="28" customWidth="1"/>
    <col min="12043" max="12286" width="9.140625" style="28"/>
    <col min="12287" max="12287" width="4.28515625" style="28" customWidth="1"/>
    <col min="12288" max="12288" width="61.28515625" style="28" customWidth="1"/>
    <col min="12289" max="12289" width="23.85546875" style="28" customWidth="1"/>
    <col min="12290" max="12291" width="13" style="28" customWidth="1"/>
    <col min="12292" max="12292" width="12.5703125" style="28" customWidth="1"/>
    <col min="12293" max="12293" width="12.42578125" style="28" customWidth="1"/>
    <col min="12294" max="12295" width="12.5703125" style="28" customWidth="1"/>
    <col min="12296" max="12297" width="0" style="28" hidden="1" customWidth="1"/>
    <col min="12298" max="12298" width="69.5703125" style="28" customWidth="1"/>
    <col min="12299" max="12542" width="9.140625" style="28"/>
    <col min="12543" max="12543" width="4.28515625" style="28" customWidth="1"/>
    <col min="12544" max="12544" width="61.28515625" style="28" customWidth="1"/>
    <col min="12545" max="12545" width="23.85546875" style="28" customWidth="1"/>
    <col min="12546" max="12547" width="13" style="28" customWidth="1"/>
    <col min="12548" max="12548" width="12.5703125" style="28" customWidth="1"/>
    <col min="12549" max="12549" width="12.42578125" style="28" customWidth="1"/>
    <col min="12550" max="12551" width="12.5703125" style="28" customWidth="1"/>
    <col min="12552" max="12553" width="0" style="28" hidden="1" customWidth="1"/>
    <col min="12554" max="12554" width="69.5703125" style="28" customWidth="1"/>
    <col min="12555" max="12798" width="9.140625" style="28"/>
    <col min="12799" max="12799" width="4.28515625" style="28" customWidth="1"/>
    <col min="12800" max="12800" width="61.28515625" style="28" customWidth="1"/>
    <col min="12801" max="12801" width="23.85546875" style="28" customWidth="1"/>
    <col min="12802" max="12803" width="13" style="28" customWidth="1"/>
    <col min="12804" max="12804" width="12.5703125" style="28" customWidth="1"/>
    <col min="12805" max="12805" width="12.42578125" style="28" customWidth="1"/>
    <col min="12806" max="12807" width="12.5703125" style="28" customWidth="1"/>
    <col min="12808" max="12809" width="0" style="28" hidden="1" customWidth="1"/>
    <col min="12810" max="12810" width="69.5703125" style="28" customWidth="1"/>
    <col min="12811" max="13054" width="9.140625" style="28"/>
    <col min="13055" max="13055" width="4.28515625" style="28" customWidth="1"/>
    <col min="13056" max="13056" width="61.28515625" style="28" customWidth="1"/>
    <col min="13057" max="13057" width="23.85546875" style="28" customWidth="1"/>
    <col min="13058" max="13059" width="13" style="28" customWidth="1"/>
    <col min="13060" max="13060" width="12.5703125" style="28" customWidth="1"/>
    <col min="13061" max="13061" width="12.42578125" style="28" customWidth="1"/>
    <col min="13062" max="13063" width="12.5703125" style="28" customWidth="1"/>
    <col min="13064" max="13065" width="0" style="28" hidden="1" customWidth="1"/>
    <col min="13066" max="13066" width="69.5703125" style="28" customWidth="1"/>
    <col min="13067" max="13310" width="9.140625" style="28"/>
    <col min="13311" max="13311" width="4.28515625" style="28" customWidth="1"/>
    <col min="13312" max="13312" width="61.28515625" style="28" customWidth="1"/>
    <col min="13313" max="13313" width="23.85546875" style="28" customWidth="1"/>
    <col min="13314" max="13315" width="13" style="28" customWidth="1"/>
    <col min="13316" max="13316" width="12.5703125" style="28" customWidth="1"/>
    <col min="13317" max="13317" width="12.42578125" style="28" customWidth="1"/>
    <col min="13318" max="13319" width="12.5703125" style="28" customWidth="1"/>
    <col min="13320" max="13321" width="0" style="28" hidden="1" customWidth="1"/>
    <col min="13322" max="13322" width="69.5703125" style="28" customWidth="1"/>
    <col min="13323" max="13566" width="9.140625" style="28"/>
    <col min="13567" max="13567" width="4.28515625" style="28" customWidth="1"/>
    <col min="13568" max="13568" width="61.28515625" style="28" customWidth="1"/>
    <col min="13569" max="13569" width="23.85546875" style="28" customWidth="1"/>
    <col min="13570" max="13571" width="13" style="28" customWidth="1"/>
    <col min="13572" max="13572" width="12.5703125" style="28" customWidth="1"/>
    <col min="13573" max="13573" width="12.42578125" style="28" customWidth="1"/>
    <col min="13574" max="13575" width="12.5703125" style="28" customWidth="1"/>
    <col min="13576" max="13577" width="0" style="28" hidden="1" customWidth="1"/>
    <col min="13578" max="13578" width="69.5703125" style="28" customWidth="1"/>
    <col min="13579" max="13822" width="9.140625" style="28"/>
    <col min="13823" max="13823" width="4.28515625" style="28" customWidth="1"/>
    <col min="13824" max="13824" width="61.28515625" style="28" customWidth="1"/>
    <col min="13825" max="13825" width="23.85546875" style="28" customWidth="1"/>
    <col min="13826" max="13827" width="13" style="28" customWidth="1"/>
    <col min="13828" max="13828" width="12.5703125" style="28" customWidth="1"/>
    <col min="13829" max="13829" width="12.42578125" style="28" customWidth="1"/>
    <col min="13830" max="13831" width="12.5703125" style="28" customWidth="1"/>
    <col min="13832" max="13833" width="0" style="28" hidden="1" customWidth="1"/>
    <col min="13834" max="13834" width="69.5703125" style="28" customWidth="1"/>
    <col min="13835" max="14078" width="9.140625" style="28"/>
    <col min="14079" max="14079" width="4.28515625" style="28" customWidth="1"/>
    <col min="14080" max="14080" width="61.28515625" style="28" customWidth="1"/>
    <col min="14081" max="14081" width="23.85546875" style="28" customWidth="1"/>
    <col min="14082" max="14083" width="13" style="28" customWidth="1"/>
    <col min="14084" max="14084" width="12.5703125" style="28" customWidth="1"/>
    <col min="14085" max="14085" width="12.42578125" style="28" customWidth="1"/>
    <col min="14086" max="14087" width="12.5703125" style="28" customWidth="1"/>
    <col min="14088" max="14089" width="0" style="28" hidden="1" customWidth="1"/>
    <col min="14090" max="14090" width="69.5703125" style="28" customWidth="1"/>
    <col min="14091" max="14334" width="9.140625" style="28"/>
    <col min="14335" max="14335" width="4.28515625" style="28" customWidth="1"/>
    <col min="14336" max="14336" width="61.28515625" style="28" customWidth="1"/>
    <col min="14337" max="14337" width="23.85546875" style="28" customWidth="1"/>
    <col min="14338" max="14339" width="13" style="28" customWidth="1"/>
    <col min="14340" max="14340" width="12.5703125" style="28" customWidth="1"/>
    <col min="14341" max="14341" width="12.42578125" style="28" customWidth="1"/>
    <col min="14342" max="14343" width="12.5703125" style="28" customWidth="1"/>
    <col min="14344" max="14345" width="0" style="28" hidden="1" customWidth="1"/>
    <col min="14346" max="14346" width="69.5703125" style="28" customWidth="1"/>
    <col min="14347" max="14590" width="9.140625" style="28"/>
    <col min="14591" max="14591" width="4.28515625" style="28" customWidth="1"/>
    <col min="14592" max="14592" width="61.28515625" style="28" customWidth="1"/>
    <col min="14593" max="14593" width="23.85546875" style="28" customWidth="1"/>
    <col min="14594" max="14595" width="13" style="28" customWidth="1"/>
    <col min="14596" max="14596" width="12.5703125" style="28" customWidth="1"/>
    <col min="14597" max="14597" width="12.42578125" style="28" customWidth="1"/>
    <col min="14598" max="14599" width="12.5703125" style="28" customWidth="1"/>
    <col min="14600" max="14601" width="0" style="28" hidden="1" customWidth="1"/>
    <col min="14602" max="14602" width="69.5703125" style="28" customWidth="1"/>
    <col min="14603" max="14846" width="9.140625" style="28"/>
    <col min="14847" max="14847" width="4.28515625" style="28" customWidth="1"/>
    <col min="14848" max="14848" width="61.28515625" style="28" customWidth="1"/>
    <col min="14849" max="14849" width="23.85546875" style="28" customWidth="1"/>
    <col min="14850" max="14851" width="13" style="28" customWidth="1"/>
    <col min="14852" max="14852" width="12.5703125" style="28" customWidth="1"/>
    <col min="14853" max="14853" width="12.42578125" style="28" customWidth="1"/>
    <col min="14854" max="14855" width="12.5703125" style="28" customWidth="1"/>
    <col min="14856" max="14857" width="0" style="28" hidden="1" customWidth="1"/>
    <col min="14858" max="14858" width="69.5703125" style="28" customWidth="1"/>
    <col min="14859" max="15102" width="9.140625" style="28"/>
    <col min="15103" max="15103" width="4.28515625" style="28" customWidth="1"/>
    <col min="15104" max="15104" width="61.28515625" style="28" customWidth="1"/>
    <col min="15105" max="15105" width="23.85546875" style="28" customWidth="1"/>
    <col min="15106" max="15107" width="13" style="28" customWidth="1"/>
    <col min="15108" max="15108" width="12.5703125" style="28" customWidth="1"/>
    <col min="15109" max="15109" width="12.42578125" style="28" customWidth="1"/>
    <col min="15110" max="15111" width="12.5703125" style="28" customWidth="1"/>
    <col min="15112" max="15113" width="0" style="28" hidden="1" customWidth="1"/>
    <col min="15114" max="15114" width="69.5703125" style="28" customWidth="1"/>
    <col min="15115" max="15358" width="9.140625" style="28"/>
    <col min="15359" max="15359" width="4.28515625" style="28" customWidth="1"/>
    <col min="15360" max="15360" width="61.28515625" style="28" customWidth="1"/>
    <col min="15361" max="15361" width="23.85546875" style="28" customWidth="1"/>
    <col min="15362" max="15363" width="13" style="28" customWidth="1"/>
    <col min="15364" max="15364" width="12.5703125" style="28" customWidth="1"/>
    <col min="15365" max="15365" width="12.42578125" style="28" customWidth="1"/>
    <col min="15366" max="15367" width="12.5703125" style="28" customWidth="1"/>
    <col min="15368" max="15369" width="0" style="28" hidden="1" customWidth="1"/>
    <col min="15370" max="15370" width="69.5703125" style="28" customWidth="1"/>
    <col min="15371" max="15614" width="9.140625" style="28"/>
    <col min="15615" max="15615" width="4.28515625" style="28" customWidth="1"/>
    <col min="15616" max="15616" width="61.28515625" style="28" customWidth="1"/>
    <col min="15617" max="15617" width="23.85546875" style="28" customWidth="1"/>
    <col min="15618" max="15619" width="13" style="28" customWidth="1"/>
    <col min="15620" max="15620" width="12.5703125" style="28" customWidth="1"/>
    <col min="15621" max="15621" width="12.42578125" style="28" customWidth="1"/>
    <col min="15622" max="15623" width="12.5703125" style="28" customWidth="1"/>
    <col min="15624" max="15625" width="0" style="28" hidden="1" customWidth="1"/>
    <col min="15626" max="15626" width="69.5703125" style="28" customWidth="1"/>
    <col min="15627" max="15870" width="9.140625" style="28"/>
    <col min="15871" max="15871" width="4.28515625" style="28" customWidth="1"/>
    <col min="15872" max="15872" width="61.28515625" style="28" customWidth="1"/>
    <col min="15873" max="15873" width="23.85546875" style="28" customWidth="1"/>
    <col min="15874" max="15875" width="13" style="28" customWidth="1"/>
    <col min="15876" max="15876" width="12.5703125" style="28" customWidth="1"/>
    <col min="15877" max="15877" width="12.42578125" style="28" customWidth="1"/>
    <col min="15878" max="15879" width="12.5703125" style="28" customWidth="1"/>
    <col min="15880" max="15881" width="0" style="28" hidden="1" customWidth="1"/>
    <col min="15882" max="15882" width="69.5703125" style="28" customWidth="1"/>
    <col min="15883" max="16126" width="9.140625" style="28"/>
    <col min="16127" max="16127" width="4.28515625" style="28" customWidth="1"/>
    <col min="16128" max="16128" width="61.28515625" style="28" customWidth="1"/>
    <col min="16129" max="16129" width="23.85546875" style="28" customWidth="1"/>
    <col min="16130" max="16131" width="13" style="28" customWidth="1"/>
    <col min="16132" max="16132" width="12.5703125" style="28" customWidth="1"/>
    <col min="16133" max="16133" width="12.42578125" style="28" customWidth="1"/>
    <col min="16134" max="16135" width="12.5703125" style="28" customWidth="1"/>
    <col min="16136" max="16137" width="0" style="28" hidden="1" customWidth="1"/>
    <col min="16138" max="16138" width="69.5703125" style="28" customWidth="1"/>
    <col min="16139" max="16384" width="9.140625" style="28"/>
  </cols>
  <sheetData>
    <row r="1" spans="1:17" ht="19.5" customHeight="1">
      <c r="A1" s="298" t="s">
        <v>0</v>
      </c>
      <c r="B1" s="298"/>
      <c r="C1" s="298"/>
      <c r="D1" s="298"/>
      <c r="E1" s="298"/>
      <c r="F1" s="298"/>
      <c r="G1" s="298"/>
      <c r="H1" s="298"/>
      <c r="I1" s="298"/>
      <c r="J1" s="298"/>
      <c r="K1" s="298"/>
      <c r="L1" s="298"/>
      <c r="M1" s="298"/>
      <c r="N1" s="298"/>
      <c r="O1" s="298"/>
      <c r="P1" s="298"/>
      <c r="Q1" s="298"/>
    </row>
    <row r="2" spans="1:17" ht="19.5" customHeight="1">
      <c r="A2" s="298" t="s">
        <v>1</v>
      </c>
      <c r="B2" s="298"/>
      <c r="C2" s="298"/>
      <c r="D2" s="298"/>
      <c r="E2" s="298"/>
      <c r="F2" s="298"/>
      <c r="G2" s="298"/>
      <c r="H2" s="298"/>
      <c r="I2" s="298"/>
      <c r="J2" s="298"/>
      <c r="K2" s="298"/>
      <c r="L2" s="298"/>
      <c r="M2" s="298"/>
      <c r="N2" s="298"/>
      <c r="O2" s="298"/>
      <c r="P2" s="298"/>
      <c r="Q2" s="298"/>
    </row>
    <row r="3" spans="1:17" ht="19.5" customHeight="1">
      <c r="A3" s="298" t="s">
        <v>321</v>
      </c>
      <c r="B3" s="298"/>
      <c r="C3" s="298"/>
      <c r="D3" s="298"/>
      <c r="E3" s="298"/>
      <c r="F3" s="298"/>
      <c r="G3" s="298"/>
      <c r="H3" s="298"/>
      <c r="I3" s="298"/>
      <c r="J3" s="298"/>
      <c r="K3" s="298"/>
      <c r="L3" s="298"/>
      <c r="M3" s="298"/>
      <c r="N3" s="298"/>
      <c r="O3" s="298"/>
      <c r="P3" s="298"/>
      <c r="Q3" s="298"/>
    </row>
    <row r="4" spans="1:17" ht="22.5" customHeight="1">
      <c r="A4" s="300"/>
      <c r="B4" s="300"/>
      <c r="C4" s="300"/>
      <c r="D4" s="300"/>
      <c r="E4" s="300"/>
      <c r="F4" s="300"/>
      <c r="G4" s="300"/>
      <c r="H4" s="300"/>
      <c r="I4" s="300"/>
      <c r="J4" s="300"/>
      <c r="K4" s="300"/>
      <c r="L4" s="300"/>
      <c r="M4" s="300"/>
      <c r="N4" s="300"/>
      <c r="O4" s="300"/>
      <c r="P4" s="300"/>
      <c r="Q4" s="74"/>
    </row>
    <row r="5" spans="1:17" ht="36" customHeight="1">
      <c r="A5" s="301" t="s">
        <v>111</v>
      </c>
      <c r="B5" s="293" t="s">
        <v>2</v>
      </c>
      <c r="C5" s="293" t="s">
        <v>3</v>
      </c>
      <c r="D5" s="293" t="s">
        <v>68</v>
      </c>
      <c r="E5" s="309" t="s">
        <v>164</v>
      </c>
      <c r="F5" s="310"/>
      <c r="G5" s="310"/>
      <c r="H5" s="310"/>
      <c r="I5" s="310"/>
      <c r="J5" s="310"/>
      <c r="K5" s="310"/>
      <c r="L5" s="310"/>
      <c r="M5" s="310"/>
      <c r="N5" s="304"/>
      <c r="O5" s="299" t="s">
        <v>243</v>
      </c>
      <c r="P5" s="304" t="s">
        <v>69</v>
      </c>
      <c r="Q5" s="293" t="s">
        <v>103</v>
      </c>
    </row>
    <row r="6" spans="1:17" ht="15.75" customHeight="1">
      <c r="A6" s="302"/>
      <c r="B6" s="294"/>
      <c r="C6" s="294"/>
      <c r="D6" s="294"/>
      <c r="E6" s="290">
        <v>2011</v>
      </c>
      <c r="F6" s="290"/>
      <c r="G6" s="290">
        <v>2012</v>
      </c>
      <c r="H6" s="290"/>
      <c r="I6" s="290">
        <v>2013</v>
      </c>
      <c r="J6" s="290"/>
      <c r="K6" s="291">
        <v>2014</v>
      </c>
      <c r="L6" s="291"/>
      <c r="M6" s="292">
        <v>2015</v>
      </c>
      <c r="N6" s="292"/>
      <c r="O6" s="299"/>
      <c r="P6" s="305"/>
      <c r="Q6" s="294"/>
    </row>
    <row r="7" spans="1:17" ht="15.75" customHeight="1">
      <c r="A7" s="303"/>
      <c r="B7" s="295"/>
      <c r="C7" s="295"/>
      <c r="D7" s="295"/>
      <c r="E7" s="136" t="s">
        <v>344</v>
      </c>
      <c r="F7" s="134" t="s">
        <v>345</v>
      </c>
      <c r="G7" s="136" t="s">
        <v>344</v>
      </c>
      <c r="H7" s="134" t="s">
        <v>345</v>
      </c>
      <c r="I7" s="136" t="s">
        <v>344</v>
      </c>
      <c r="J7" s="134" t="s">
        <v>345</v>
      </c>
      <c r="K7" s="136" t="s">
        <v>344</v>
      </c>
      <c r="L7" s="134" t="s">
        <v>345</v>
      </c>
      <c r="M7" s="136" t="s">
        <v>344</v>
      </c>
      <c r="N7" s="134" t="s">
        <v>345</v>
      </c>
      <c r="O7" s="299"/>
      <c r="P7" s="306"/>
      <c r="Q7" s="295"/>
    </row>
    <row r="8" spans="1:17" ht="15.75" customHeight="1">
      <c r="A8" s="130">
        <v>1</v>
      </c>
      <c r="B8" s="130">
        <v>2</v>
      </c>
      <c r="C8" s="130">
        <v>3</v>
      </c>
      <c r="D8" s="130">
        <v>4</v>
      </c>
      <c r="E8" s="130">
        <v>5</v>
      </c>
      <c r="F8" s="130">
        <v>6</v>
      </c>
      <c r="G8" s="130">
        <v>7</v>
      </c>
      <c r="H8" s="39">
        <v>8</v>
      </c>
      <c r="I8" s="39">
        <v>9</v>
      </c>
      <c r="J8" s="13">
        <v>10</v>
      </c>
      <c r="K8" s="13">
        <v>11</v>
      </c>
      <c r="L8" s="42">
        <v>12</v>
      </c>
      <c r="M8" s="42">
        <v>13</v>
      </c>
      <c r="N8" s="63">
        <v>14</v>
      </c>
      <c r="O8" s="13">
        <v>15</v>
      </c>
      <c r="P8" s="132">
        <v>16</v>
      </c>
      <c r="Q8" s="132">
        <v>17</v>
      </c>
    </row>
    <row r="9" spans="1:17" ht="15.75" customHeight="1">
      <c r="A9" s="307" t="s">
        <v>162</v>
      </c>
      <c r="B9" s="308"/>
      <c r="C9" s="308"/>
      <c r="D9" s="308"/>
      <c r="E9" s="308"/>
      <c r="F9" s="308"/>
      <c r="G9" s="308"/>
      <c r="H9" s="308"/>
      <c r="I9" s="308"/>
      <c r="J9" s="308"/>
      <c r="K9" s="308"/>
      <c r="L9" s="308"/>
      <c r="M9" s="308"/>
      <c r="N9" s="308"/>
      <c r="O9" s="308"/>
      <c r="P9" s="308"/>
      <c r="Q9" s="308"/>
    </row>
    <row r="10" spans="1:17" ht="15.75" customHeight="1">
      <c r="A10" s="307" t="s">
        <v>163</v>
      </c>
      <c r="B10" s="308"/>
      <c r="C10" s="308"/>
      <c r="D10" s="308"/>
      <c r="E10" s="308"/>
      <c r="F10" s="308"/>
      <c r="G10" s="308"/>
      <c r="H10" s="308"/>
      <c r="I10" s="308"/>
      <c r="J10" s="308"/>
      <c r="K10" s="308"/>
      <c r="L10" s="308"/>
      <c r="M10" s="308"/>
      <c r="N10" s="308"/>
      <c r="O10" s="308"/>
      <c r="P10" s="308"/>
      <c r="Q10" s="308"/>
    </row>
    <row r="11" spans="1:17" s="29" customFormat="1" ht="80.25" customHeight="1">
      <c r="A11" s="262">
        <v>1</v>
      </c>
      <c r="B11" s="267" t="s">
        <v>237</v>
      </c>
      <c r="C11" s="262" t="s">
        <v>240</v>
      </c>
      <c r="D11" s="9" t="s">
        <v>4</v>
      </c>
      <c r="E11" s="30">
        <f>E12+E13</f>
        <v>90</v>
      </c>
      <c r="F11" s="10">
        <f>F12+F13</f>
        <v>98.6</v>
      </c>
      <c r="G11" s="30">
        <f t="shared" ref="G11:M11" si="0">G12+G13</f>
        <v>90</v>
      </c>
      <c r="H11" s="10">
        <f t="shared" si="0"/>
        <v>68.099999999999994</v>
      </c>
      <c r="I11" s="30">
        <f t="shared" si="0"/>
        <v>70</v>
      </c>
      <c r="J11" s="10">
        <f t="shared" si="0"/>
        <v>95.3</v>
      </c>
      <c r="K11" s="10">
        <f t="shared" si="0"/>
        <v>48.4</v>
      </c>
      <c r="L11" s="10">
        <f t="shared" si="0"/>
        <v>21.4</v>
      </c>
      <c r="M11" s="10">
        <f t="shared" si="0"/>
        <v>18.3</v>
      </c>
      <c r="N11" s="64">
        <f>N12+N13</f>
        <v>18.2</v>
      </c>
      <c r="O11" s="268">
        <v>51</v>
      </c>
      <c r="P11" s="266" t="s">
        <v>205</v>
      </c>
      <c r="Q11" s="269" t="s">
        <v>480</v>
      </c>
    </row>
    <row r="12" spans="1:17" s="29" customFormat="1" ht="80.25" customHeight="1">
      <c r="A12" s="262"/>
      <c r="B12" s="267"/>
      <c r="C12" s="262"/>
      <c r="D12" s="128" t="s">
        <v>14</v>
      </c>
      <c r="E12" s="128"/>
      <c r="F12" s="6"/>
      <c r="G12" s="45"/>
      <c r="H12" s="6"/>
      <c r="I12" s="45"/>
      <c r="J12" s="6"/>
      <c r="K12" s="6"/>
      <c r="L12" s="6"/>
      <c r="M12" s="6"/>
      <c r="N12" s="64"/>
      <c r="O12" s="268"/>
      <c r="P12" s="266"/>
      <c r="Q12" s="269"/>
    </row>
    <row r="13" spans="1:17" s="29" customFormat="1" ht="80.25" customHeight="1">
      <c r="A13" s="262"/>
      <c r="B13" s="267"/>
      <c r="C13" s="262"/>
      <c r="D13" s="128" t="s">
        <v>5</v>
      </c>
      <c r="E13" s="126">
        <v>90</v>
      </c>
      <c r="F13" s="6">
        <v>98.6</v>
      </c>
      <c r="G13" s="45">
        <v>90</v>
      </c>
      <c r="H13" s="6">
        <v>68.099999999999994</v>
      </c>
      <c r="I13" s="45">
        <v>70</v>
      </c>
      <c r="J13" s="6">
        <v>95.3</v>
      </c>
      <c r="K13" s="6">
        <v>48.4</v>
      </c>
      <c r="L13" s="6">
        <v>21.4</v>
      </c>
      <c r="M13" s="6">
        <v>18.3</v>
      </c>
      <c r="N13" s="64">
        <v>18.2</v>
      </c>
      <c r="O13" s="268"/>
      <c r="P13" s="266"/>
      <c r="Q13" s="269"/>
    </row>
    <row r="14" spans="1:17" s="29" customFormat="1" ht="76.5" customHeight="1">
      <c r="A14" s="262">
        <f>A11+1</f>
        <v>2</v>
      </c>
      <c r="B14" s="267" t="s">
        <v>238</v>
      </c>
      <c r="C14" s="262" t="s">
        <v>240</v>
      </c>
      <c r="D14" s="9" t="s">
        <v>4</v>
      </c>
      <c r="E14" s="30">
        <f>E15+E16</f>
        <v>40</v>
      </c>
      <c r="F14" s="10">
        <f>F15+F16</f>
        <v>69.5</v>
      </c>
      <c r="G14" s="30">
        <f t="shared" ref="G14:M14" si="1">G15+G16</f>
        <v>100</v>
      </c>
      <c r="H14" s="10">
        <f t="shared" si="1"/>
        <v>81.7</v>
      </c>
      <c r="I14" s="30">
        <f t="shared" si="1"/>
        <v>140</v>
      </c>
      <c r="J14" s="10">
        <f t="shared" si="1"/>
        <v>24.2</v>
      </c>
      <c r="K14" s="30">
        <f t="shared" si="1"/>
        <v>140</v>
      </c>
      <c r="L14" s="10">
        <f t="shared" si="1"/>
        <v>30.8</v>
      </c>
      <c r="M14" s="10">
        <f t="shared" si="1"/>
        <v>31.6</v>
      </c>
      <c r="N14" s="64">
        <f>N15+N16</f>
        <v>40</v>
      </c>
      <c r="O14" s="268">
        <v>70</v>
      </c>
      <c r="P14" s="266" t="s">
        <v>187</v>
      </c>
      <c r="Q14" s="269" t="s">
        <v>481</v>
      </c>
    </row>
    <row r="15" spans="1:17" s="29" customFormat="1" ht="76.5" customHeight="1">
      <c r="A15" s="262"/>
      <c r="B15" s="267"/>
      <c r="C15" s="262"/>
      <c r="D15" s="128" t="s">
        <v>14</v>
      </c>
      <c r="E15" s="128"/>
      <c r="F15" s="6"/>
      <c r="G15" s="45"/>
      <c r="H15" s="6"/>
      <c r="I15" s="45"/>
      <c r="J15" s="6"/>
      <c r="K15" s="45"/>
      <c r="L15" s="6"/>
      <c r="M15" s="6"/>
      <c r="N15" s="64"/>
      <c r="O15" s="268"/>
      <c r="P15" s="266"/>
      <c r="Q15" s="269"/>
    </row>
    <row r="16" spans="1:17" s="29" customFormat="1" ht="76.5" customHeight="1">
      <c r="A16" s="262"/>
      <c r="B16" s="267"/>
      <c r="C16" s="262"/>
      <c r="D16" s="128" t="s">
        <v>5</v>
      </c>
      <c r="E16" s="126">
        <v>40</v>
      </c>
      <c r="F16" s="6">
        <v>69.5</v>
      </c>
      <c r="G16" s="45">
        <v>100</v>
      </c>
      <c r="H16" s="6">
        <v>81.7</v>
      </c>
      <c r="I16" s="45">
        <v>140</v>
      </c>
      <c r="J16" s="6">
        <v>24.2</v>
      </c>
      <c r="K16" s="45">
        <v>140</v>
      </c>
      <c r="L16" s="6">
        <v>30.8</v>
      </c>
      <c r="M16" s="6">
        <v>31.6</v>
      </c>
      <c r="N16" s="64">
        <v>40</v>
      </c>
      <c r="O16" s="268"/>
      <c r="P16" s="266"/>
      <c r="Q16" s="269"/>
    </row>
    <row r="17" spans="1:17" s="29" customFormat="1" ht="29.25" customHeight="1">
      <c r="A17" s="262">
        <f>A14+1</f>
        <v>3</v>
      </c>
      <c r="B17" s="267" t="s">
        <v>239</v>
      </c>
      <c r="C17" s="262" t="s">
        <v>240</v>
      </c>
      <c r="D17" s="9" t="s">
        <v>4</v>
      </c>
      <c r="E17" s="30">
        <f>E18+E19</f>
        <v>18</v>
      </c>
      <c r="F17" s="10">
        <f>F18+F19</f>
        <v>8.3000000000000007</v>
      </c>
      <c r="G17" s="30">
        <f t="shared" ref="G17:M17" si="2">G18+G19</f>
        <v>50</v>
      </c>
      <c r="H17" s="10">
        <f t="shared" si="2"/>
        <v>35.4</v>
      </c>
      <c r="I17" s="30">
        <f t="shared" si="2"/>
        <v>50</v>
      </c>
      <c r="J17" s="10">
        <f t="shared" si="2"/>
        <v>6.8</v>
      </c>
      <c r="K17" s="30">
        <f t="shared" si="2"/>
        <v>32</v>
      </c>
      <c r="L17" s="30">
        <f t="shared" si="2"/>
        <v>0</v>
      </c>
      <c r="M17" s="10">
        <f t="shared" si="2"/>
        <v>4.5999999999999996</v>
      </c>
      <c r="N17" s="64">
        <f>N18+N19</f>
        <v>8.1</v>
      </c>
      <c r="O17" s="268"/>
      <c r="P17" s="266" t="s">
        <v>144</v>
      </c>
      <c r="Q17" s="269" t="s">
        <v>482</v>
      </c>
    </row>
    <row r="18" spans="1:17" s="29" customFormat="1" ht="29.25" customHeight="1">
      <c r="A18" s="262"/>
      <c r="B18" s="267"/>
      <c r="C18" s="262"/>
      <c r="D18" s="128" t="s">
        <v>14</v>
      </c>
      <c r="E18" s="128"/>
      <c r="F18" s="6"/>
      <c r="G18" s="45"/>
      <c r="H18" s="6"/>
      <c r="I18" s="45"/>
      <c r="J18" s="6"/>
      <c r="K18" s="45"/>
      <c r="L18" s="45"/>
      <c r="M18" s="6"/>
      <c r="N18" s="64"/>
      <c r="O18" s="268"/>
      <c r="P18" s="266"/>
      <c r="Q18" s="269"/>
    </row>
    <row r="19" spans="1:17" s="29" customFormat="1" ht="29.25" customHeight="1">
      <c r="A19" s="262"/>
      <c r="B19" s="267"/>
      <c r="C19" s="262"/>
      <c r="D19" s="128" t="s">
        <v>5</v>
      </c>
      <c r="E19" s="126">
        <v>18</v>
      </c>
      <c r="F19" s="6">
        <v>8.3000000000000007</v>
      </c>
      <c r="G19" s="45">
        <v>50</v>
      </c>
      <c r="H19" s="6">
        <v>35.4</v>
      </c>
      <c r="I19" s="45">
        <v>50</v>
      </c>
      <c r="J19" s="6">
        <v>6.8</v>
      </c>
      <c r="K19" s="45">
        <v>32</v>
      </c>
      <c r="L19" s="45">
        <v>0</v>
      </c>
      <c r="M19" s="6">
        <v>4.5999999999999996</v>
      </c>
      <c r="N19" s="64">
        <v>8.1</v>
      </c>
      <c r="O19" s="268"/>
      <c r="P19" s="266"/>
      <c r="Q19" s="269"/>
    </row>
    <row r="20" spans="1:17" s="29" customFormat="1" ht="93.75" customHeight="1">
      <c r="A20" s="262">
        <f>A17+1</f>
        <v>4</v>
      </c>
      <c r="B20" s="267" t="s">
        <v>212</v>
      </c>
      <c r="C20" s="262" t="s">
        <v>240</v>
      </c>
      <c r="D20" s="9" t="s">
        <v>4</v>
      </c>
      <c r="E20" s="10">
        <f>E21+E22</f>
        <v>5.5</v>
      </c>
      <c r="F20" s="10">
        <f>F21+F22</f>
        <v>28.3</v>
      </c>
      <c r="G20" s="10">
        <f t="shared" ref="G20:M20" si="3">G21+G22</f>
        <v>5.5</v>
      </c>
      <c r="H20" s="10">
        <f t="shared" si="3"/>
        <v>20.7</v>
      </c>
      <c r="I20" s="10">
        <f t="shared" si="3"/>
        <v>5.5</v>
      </c>
      <c r="J20" s="10">
        <f t="shared" si="3"/>
        <v>13.6</v>
      </c>
      <c r="K20" s="10">
        <f t="shared" si="3"/>
        <v>5.5</v>
      </c>
      <c r="L20" s="10">
        <f t="shared" si="3"/>
        <v>13.7</v>
      </c>
      <c r="M20" s="10">
        <f t="shared" si="3"/>
        <v>22</v>
      </c>
      <c r="N20" s="64">
        <f>N21+N22</f>
        <v>18.2</v>
      </c>
      <c r="O20" s="268"/>
      <c r="P20" s="266" t="s">
        <v>206</v>
      </c>
      <c r="Q20" s="269" t="s">
        <v>483</v>
      </c>
    </row>
    <row r="21" spans="1:17" s="29" customFormat="1" ht="93.75" customHeight="1">
      <c r="A21" s="262"/>
      <c r="B21" s="267"/>
      <c r="C21" s="262"/>
      <c r="D21" s="128" t="s">
        <v>14</v>
      </c>
      <c r="E21" s="128"/>
      <c r="F21" s="6"/>
      <c r="G21" s="6"/>
      <c r="H21" s="6"/>
      <c r="I21" s="6"/>
      <c r="J21" s="6"/>
      <c r="K21" s="6"/>
      <c r="L21" s="6"/>
      <c r="M21" s="6"/>
      <c r="N21" s="64"/>
      <c r="O21" s="268"/>
      <c r="P21" s="266"/>
      <c r="Q21" s="269"/>
    </row>
    <row r="22" spans="1:17" s="29" customFormat="1" ht="93.75" customHeight="1">
      <c r="A22" s="262"/>
      <c r="B22" s="267"/>
      <c r="C22" s="262"/>
      <c r="D22" s="128" t="s">
        <v>5</v>
      </c>
      <c r="E22" s="126">
        <v>5.5</v>
      </c>
      <c r="F22" s="6">
        <v>28.3</v>
      </c>
      <c r="G22" s="6">
        <v>5.5</v>
      </c>
      <c r="H22" s="6">
        <v>20.7</v>
      </c>
      <c r="I22" s="6">
        <v>5.5</v>
      </c>
      <c r="J22" s="6">
        <v>13.6</v>
      </c>
      <c r="K22" s="6">
        <v>5.5</v>
      </c>
      <c r="L22" s="6">
        <v>13.7</v>
      </c>
      <c r="M22" s="6">
        <v>22</v>
      </c>
      <c r="N22" s="64">
        <v>18.2</v>
      </c>
      <c r="O22" s="268"/>
      <c r="P22" s="266"/>
      <c r="Q22" s="269"/>
    </row>
    <row r="23" spans="1:17" s="29" customFormat="1" ht="21" customHeight="1">
      <c r="A23" s="262">
        <f>A20+1</f>
        <v>5</v>
      </c>
      <c r="B23" s="269" t="s">
        <v>320</v>
      </c>
      <c r="C23" s="262" t="s">
        <v>240</v>
      </c>
      <c r="D23" s="9" t="s">
        <v>4</v>
      </c>
      <c r="E23" s="30">
        <f>E24+E25</f>
        <v>0</v>
      </c>
      <c r="F23" s="30">
        <f>F24+F25</f>
        <v>0</v>
      </c>
      <c r="G23" s="30">
        <f t="shared" ref="G23:M23" si="4">G24+G25</f>
        <v>0</v>
      </c>
      <c r="H23" s="30">
        <f t="shared" si="4"/>
        <v>0</v>
      </c>
      <c r="I23" s="30">
        <f t="shared" si="4"/>
        <v>0</v>
      </c>
      <c r="J23" s="30">
        <f t="shared" si="4"/>
        <v>0</v>
      </c>
      <c r="K23" s="10">
        <f t="shared" si="4"/>
        <v>19.7</v>
      </c>
      <c r="L23" s="10">
        <f t="shared" si="4"/>
        <v>19.7</v>
      </c>
      <c r="M23" s="10">
        <f t="shared" si="4"/>
        <v>8.1999999999999993</v>
      </c>
      <c r="N23" s="64">
        <f>N24+N25</f>
        <v>0.2</v>
      </c>
      <c r="O23" s="268"/>
      <c r="P23" s="269" t="s">
        <v>233</v>
      </c>
      <c r="Q23" s="269" t="s">
        <v>484</v>
      </c>
    </row>
    <row r="24" spans="1:17" s="29" customFormat="1" ht="21" customHeight="1">
      <c r="A24" s="262"/>
      <c r="B24" s="269"/>
      <c r="C24" s="262"/>
      <c r="D24" s="128" t="s">
        <v>14</v>
      </c>
      <c r="E24" s="128"/>
      <c r="F24" s="6"/>
      <c r="G24" s="6"/>
      <c r="H24" s="6"/>
      <c r="I24" s="6"/>
      <c r="J24" s="6"/>
      <c r="K24" s="6"/>
      <c r="L24" s="6"/>
      <c r="M24" s="6"/>
      <c r="N24" s="64"/>
      <c r="O24" s="268"/>
      <c r="P24" s="269"/>
      <c r="Q24" s="269"/>
    </row>
    <row r="25" spans="1:17" s="29" customFormat="1" ht="21" customHeight="1">
      <c r="A25" s="262"/>
      <c r="B25" s="269"/>
      <c r="C25" s="262"/>
      <c r="D25" s="128" t="s">
        <v>5</v>
      </c>
      <c r="E25" s="128"/>
      <c r="F25" s="6"/>
      <c r="G25" s="6"/>
      <c r="H25" s="6"/>
      <c r="I25" s="6"/>
      <c r="J25" s="6"/>
      <c r="K25" s="6">
        <v>19.7</v>
      </c>
      <c r="L25" s="6">
        <v>19.7</v>
      </c>
      <c r="M25" s="6">
        <v>8.1999999999999993</v>
      </c>
      <c r="N25" s="64">
        <v>0.2</v>
      </c>
      <c r="O25" s="268"/>
      <c r="P25" s="269"/>
      <c r="Q25" s="269"/>
    </row>
    <row r="26" spans="1:17" s="29" customFormat="1" ht="27" customHeight="1">
      <c r="A26" s="262">
        <f>A23+1</f>
        <v>6</v>
      </c>
      <c r="B26" s="267" t="s">
        <v>6</v>
      </c>
      <c r="C26" s="262" t="s">
        <v>407</v>
      </c>
      <c r="D26" s="9" t="s">
        <v>4</v>
      </c>
      <c r="E26" s="30">
        <f>E27+E28</f>
        <v>265</v>
      </c>
      <c r="F26" s="30">
        <f>F27+F28</f>
        <v>265</v>
      </c>
      <c r="G26" s="30">
        <f t="shared" ref="G26:M26" si="5">G27+G28</f>
        <v>280</v>
      </c>
      <c r="H26" s="30">
        <f t="shared" si="5"/>
        <v>38</v>
      </c>
      <c r="I26" s="30">
        <f t="shared" si="5"/>
        <v>300</v>
      </c>
      <c r="J26" s="30">
        <f t="shared" si="5"/>
        <v>423</v>
      </c>
      <c r="K26" s="30">
        <f t="shared" si="5"/>
        <v>300</v>
      </c>
      <c r="L26" s="30">
        <f t="shared" si="5"/>
        <v>61</v>
      </c>
      <c r="M26" s="30">
        <f t="shared" si="5"/>
        <v>391</v>
      </c>
      <c r="N26" s="65">
        <f>N27+N28</f>
        <v>989</v>
      </c>
      <c r="O26" s="268">
        <v>5</v>
      </c>
      <c r="P26" s="269" t="s">
        <v>338</v>
      </c>
      <c r="Q26" s="269" t="s">
        <v>339</v>
      </c>
    </row>
    <row r="27" spans="1:17" s="29" customFormat="1" ht="27" customHeight="1">
      <c r="A27" s="262"/>
      <c r="B27" s="267"/>
      <c r="C27" s="262"/>
      <c r="D27" s="128" t="s">
        <v>14</v>
      </c>
      <c r="E27" s="128"/>
      <c r="F27" s="45"/>
      <c r="G27" s="45"/>
      <c r="H27" s="45"/>
      <c r="I27" s="45"/>
      <c r="J27" s="45"/>
      <c r="K27" s="6"/>
      <c r="L27" s="45"/>
      <c r="M27" s="45"/>
      <c r="N27" s="64"/>
      <c r="O27" s="268"/>
      <c r="P27" s="269"/>
      <c r="Q27" s="269"/>
    </row>
    <row r="28" spans="1:17" s="29" customFormat="1" ht="27" customHeight="1">
      <c r="A28" s="262"/>
      <c r="B28" s="267"/>
      <c r="C28" s="262"/>
      <c r="D28" s="128" t="s">
        <v>5</v>
      </c>
      <c r="E28" s="45">
        <v>265</v>
      </c>
      <c r="F28" s="45">
        <v>265</v>
      </c>
      <c r="G28" s="45">
        <v>280</v>
      </c>
      <c r="H28" s="45">
        <v>38</v>
      </c>
      <c r="I28" s="45">
        <v>300</v>
      </c>
      <c r="J28" s="45">
        <v>423</v>
      </c>
      <c r="K28" s="45">
        <v>300</v>
      </c>
      <c r="L28" s="45">
        <v>61</v>
      </c>
      <c r="M28" s="45">
        <v>391</v>
      </c>
      <c r="N28" s="65">
        <v>989</v>
      </c>
      <c r="O28" s="268"/>
      <c r="P28" s="269"/>
      <c r="Q28" s="269"/>
    </row>
    <row r="29" spans="1:17" s="29" customFormat="1" ht="48.75" customHeight="1">
      <c r="A29" s="262">
        <f>A26+1</f>
        <v>7</v>
      </c>
      <c r="B29" s="269" t="s">
        <v>326</v>
      </c>
      <c r="C29" s="262" t="s">
        <v>8</v>
      </c>
      <c r="D29" s="9" t="s">
        <v>4</v>
      </c>
      <c r="E29" s="30">
        <f>E30+E31</f>
        <v>150</v>
      </c>
      <c r="F29" s="30">
        <f>F30+F31</f>
        <v>11</v>
      </c>
      <c r="G29" s="30">
        <f t="shared" ref="G29:M29" si="6">G30+G31</f>
        <v>50</v>
      </c>
      <c r="H29" s="10">
        <f t="shared" si="6"/>
        <v>2.11</v>
      </c>
      <c r="I29" s="30">
        <f t="shared" si="6"/>
        <v>50</v>
      </c>
      <c r="J29" s="30">
        <f t="shared" si="6"/>
        <v>80</v>
      </c>
      <c r="K29" s="30">
        <f t="shared" si="6"/>
        <v>50</v>
      </c>
      <c r="L29" s="10">
        <f t="shared" si="6"/>
        <v>33.4</v>
      </c>
      <c r="M29" s="30">
        <f t="shared" si="6"/>
        <v>50</v>
      </c>
      <c r="N29" s="65">
        <f>N30+N31</f>
        <v>0</v>
      </c>
      <c r="O29" s="268">
        <f>80+11</f>
        <v>91</v>
      </c>
      <c r="P29" s="266" t="s">
        <v>327</v>
      </c>
      <c r="Q29" s="269" t="s">
        <v>328</v>
      </c>
    </row>
    <row r="30" spans="1:17" s="29" customFormat="1" ht="48.75" customHeight="1">
      <c r="A30" s="262"/>
      <c r="B30" s="269"/>
      <c r="C30" s="262"/>
      <c r="D30" s="128" t="s">
        <v>14</v>
      </c>
      <c r="E30" s="47"/>
      <c r="F30" s="45"/>
      <c r="G30" s="6"/>
      <c r="H30" s="6"/>
      <c r="I30" s="6"/>
      <c r="J30" s="6"/>
      <c r="K30" s="6"/>
      <c r="L30" s="6"/>
      <c r="M30" s="6"/>
      <c r="N30" s="65"/>
      <c r="O30" s="268"/>
      <c r="P30" s="266"/>
      <c r="Q30" s="269"/>
    </row>
    <row r="31" spans="1:17" s="29" customFormat="1" ht="48.75" customHeight="1">
      <c r="A31" s="262"/>
      <c r="B31" s="269"/>
      <c r="C31" s="262"/>
      <c r="D31" s="128" t="s">
        <v>5</v>
      </c>
      <c r="E31" s="45">
        <v>150</v>
      </c>
      <c r="F31" s="45">
        <v>11</v>
      </c>
      <c r="G31" s="45">
        <v>50</v>
      </c>
      <c r="H31" s="6">
        <v>2.11</v>
      </c>
      <c r="I31" s="45">
        <v>50</v>
      </c>
      <c r="J31" s="45">
        <v>80</v>
      </c>
      <c r="K31" s="45">
        <v>50</v>
      </c>
      <c r="L31" s="6">
        <v>33.4</v>
      </c>
      <c r="M31" s="45">
        <v>50</v>
      </c>
      <c r="N31" s="65">
        <v>0</v>
      </c>
      <c r="O31" s="268"/>
      <c r="P31" s="266"/>
      <c r="Q31" s="269"/>
    </row>
    <row r="32" spans="1:17" s="29" customFormat="1" ht="75.75" customHeight="1">
      <c r="A32" s="262"/>
      <c r="B32" s="269" t="s">
        <v>323</v>
      </c>
      <c r="C32" s="262" t="s">
        <v>402</v>
      </c>
      <c r="D32" s="9" t="s">
        <v>4</v>
      </c>
      <c r="E32" s="30">
        <f>E33+E34</f>
        <v>95</v>
      </c>
      <c r="F32" s="30">
        <f>F33+F34</f>
        <v>0</v>
      </c>
      <c r="G32" s="30">
        <f t="shared" ref="G32:M32" si="7">G33+G34</f>
        <v>185</v>
      </c>
      <c r="H32" s="30">
        <f t="shared" si="7"/>
        <v>0</v>
      </c>
      <c r="I32" s="30">
        <f t="shared" si="7"/>
        <v>0</v>
      </c>
      <c r="J32" s="30">
        <f t="shared" si="7"/>
        <v>0</v>
      </c>
      <c r="K32" s="30">
        <f t="shared" si="7"/>
        <v>0</v>
      </c>
      <c r="L32" s="30">
        <f t="shared" si="7"/>
        <v>0</v>
      </c>
      <c r="M32" s="30">
        <f t="shared" si="7"/>
        <v>0</v>
      </c>
      <c r="N32" s="65">
        <f>N33+N34</f>
        <v>0</v>
      </c>
      <c r="O32" s="268"/>
      <c r="P32" s="269" t="s">
        <v>324</v>
      </c>
      <c r="Q32" s="269" t="s">
        <v>325</v>
      </c>
    </row>
    <row r="33" spans="1:17" s="29" customFormat="1" ht="75.75" customHeight="1">
      <c r="A33" s="262"/>
      <c r="B33" s="269"/>
      <c r="C33" s="262"/>
      <c r="D33" s="128" t="s">
        <v>14</v>
      </c>
      <c r="E33" s="128"/>
      <c r="F33" s="6"/>
      <c r="G33" s="6"/>
      <c r="H33" s="6"/>
      <c r="I33" s="6"/>
      <c r="J33" s="6"/>
      <c r="K33" s="6"/>
      <c r="L33" s="45"/>
      <c r="M33" s="45"/>
      <c r="N33" s="64"/>
      <c r="O33" s="268"/>
      <c r="P33" s="269"/>
      <c r="Q33" s="269"/>
    </row>
    <row r="34" spans="1:17" s="29" customFormat="1" ht="75.75" customHeight="1">
      <c r="A34" s="262"/>
      <c r="B34" s="269"/>
      <c r="C34" s="262"/>
      <c r="D34" s="128" t="s">
        <v>5</v>
      </c>
      <c r="E34" s="126">
        <v>95</v>
      </c>
      <c r="F34" s="6"/>
      <c r="G34" s="45">
        <v>185</v>
      </c>
      <c r="H34" s="6"/>
      <c r="I34" s="6"/>
      <c r="J34" s="6"/>
      <c r="K34" s="6"/>
      <c r="L34" s="6"/>
      <c r="M34" s="6"/>
      <c r="N34" s="64"/>
      <c r="O34" s="268"/>
      <c r="P34" s="269"/>
      <c r="Q34" s="269"/>
    </row>
    <row r="35" spans="1:17" s="29" customFormat="1" ht="96.75" customHeight="1">
      <c r="A35" s="262">
        <f>A29+1</f>
        <v>8</v>
      </c>
      <c r="B35" s="267" t="s">
        <v>124</v>
      </c>
      <c r="C35" s="262" t="s">
        <v>402</v>
      </c>
      <c r="D35" s="9" t="s">
        <v>4</v>
      </c>
      <c r="E35" s="30">
        <f>E36+E37</f>
        <v>37</v>
      </c>
      <c r="F35" s="30">
        <f>F36+F37</f>
        <v>37</v>
      </c>
      <c r="G35" s="30">
        <f t="shared" ref="G35:K35" si="8">G36+G37</f>
        <v>38</v>
      </c>
      <c r="H35" s="30">
        <f t="shared" si="8"/>
        <v>38</v>
      </c>
      <c r="I35" s="30">
        <f t="shared" si="8"/>
        <v>13</v>
      </c>
      <c r="J35" s="30">
        <f t="shared" si="8"/>
        <v>13</v>
      </c>
      <c r="K35" s="10">
        <f t="shared" si="8"/>
        <v>50.6</v>
      </c>
      <c r="L35" s="10">
        <f>L36+L37</f>
        <v>50.612000000000002</v>
      </c>
      <c r="M35" s="10">
        <f>M36+M37</f>
        <v>35.5</v>
      </c>
      <c r="N35" s="64">
        <f>N36+N37</f>
        <v>113</v>
      </c>
      <c r="O35" s="268">
        <f>5+91+26+15</f>
        <v>137</v>
      </c>
      <c r="P35" s="269" t="s">
        <v>213</v>
      </c>
      <c r="Q35" s="269" t="s">
        <v>400</v>
      </c>
    </row>
    <row r="36" spans="1:17" s="29" customFormat="1" ht="96.75" customHeight="1">
      <c r="A36" s="262"/>
      <c r="B36" s="267"/>
      <c r="C36" s="262"/>
      <c r="D36" s="128" t="s">
        <v>14</v>
      </c>
      <c r="E36" s="47"/>
      <c r="F36" s="45"/>
      <c r="G36" s="45"/>
      <c r="H36" s="45"/>
      <c r="I36" s="45"/>
      <c r="J36" s="45"/>
      <c r="K36" s="45"/>
      <c r="L36" s="45"/>
      <c r="M36" s="45"/>
      <c r="N36" s="64"/>
      <c r="O36" s="268"/>
      <c r="P36" s="269"/>
      <c r="Q36" s="269"/>
    </row>
    <row r="37" spans="1:17" s="29" customFormat="1" ht="96.75" customHeight="1">
      <c r="A37" s="262"/>
      <c r="B37" s="267"/>
      <c r="C37" s="262"/>
      <c r="D37" s="128" t="s">
        <v>5</v>
      </c>
      <c r="E37" s="45">
        <v>37</v>
      </c>
      <c r="F37" s="45">
        <v>37</v>
      </c>
      <c r="G37" s="45">
        <v>38</v>
      </c>
      <c r="H37" s="45">
        <v>38</v>
      </c>
      <c r="I37" s="45">
        <v>13</v>
      </c>
      <c r="J37" s="45">
        <v>13</v>
      </c>
      <c r="K37" s="6">
        <v>50.6</v>
      </c>
      <c r="L37" s="6">
        <v>50.612000000000002</v>
      </c>
      <c r="M37" s="6">
        <v>35.5</v>
      </c>
      <c r="N37" s="64">
        <f>1.8+2.5+108.7</f>
        <v>113</v>
      </c>
      <c r="O37" s="268"/>
      <c r="P37" s="269"/>
      <c r="Q37" s="269"/>
    </row>
    <row r="38" spans="1:17" s="29" customFormat="1" ht="27.75" customHeight="1">
      <c r="A38" s="262">
        <f>A35+1</f>
        <v>9</v>
      </c>
      <c r="B38" s="269" t="s">
        <v>275</v>
      </c>
      <c r="C38" s="262" t="s">
        <v>403</v>
      </c>
      <c r="D38" s="9" t="s">
        <v>4</v>
      </c>
      <c r="E38" s="30">
        <f>E39+E40</f>
        <v>0</v>
      </c>
      <c r="F38" s="30">
        <f>F39+F40</f>
        <v>0</v>
      </c>
      <c r="G38" s="30">
        <f t="shared" ref="G38:M38" si="9">G39+G40</f>
        <v>0</v>
      </c>
      <c r="H38" s="30">
        <f t="shared" si="9"/>
        <v>0</v>
      </c>
      <c r="I38" s="30">
        <f t="shared" si="9"/>
        <v>0</v>
      </c>
      <c r="J38" s="30">
        <f t="shared" si="9"/>
        <v>0</v>
      </c>
      <c r="K38" s="30">
        <f t="shared" si="9"/>
        <v>0</v>
      </c>
      <c r="L38" s="30">
        <f t="shared" si="9"/>
        <v>7</v>
      </c>
      <c r="M38" s="10">
        <f t="shared" si="9"/>
        <v>15.858700000000001</v>
      </c>
      <c r="N38" s="64">
        <f>N39+N40</f>
        <v>15.858700000000001</v>
      </c>
      <c r="O38" s="268">
        <v>6</v>
      </c>
      <c r="P38" s="267" t="s">
        <v>272</v>
      </c>
      <c r="Q38" s="269" t="s">
        <v>409</v>
      </c>
    </row>
    <row r="39" spans="1:17" s="29" customFormat="1" ht="27.75" customHeight="1">
      <c r="A39" s="262"/>
      <c r="B39" s="269"/>
      <c r="C39" s="262"/>
      <c r="D39" s="128" t="s">
        <v>14</v>
      </c>
      <c r="E39" s="128"/>
      <c r="F39" s="6"/>
      <c r="G39" s="6"/>
      <c r="H39" s="6"/>
      <c r="I39" s="6"/>
      <c r="J39" s="6"/>
      <c r="K39" s="6"/>
      <c r="L39" s="45"/>
      <c r="M39" s="45"/>
      <c r="N39" s="64"/>
      <c r="O39" s="268"/>
      <c r="P39" s="267"/>
      <c r="Q39" s="269"/>
    </row>
    <row r="40" spans="1:17" s="29" customFormat="1" ht="27.75" customHeight="1">
      <c r="A40" s="262"/>
      <c r="B40" s="269"/>
      <c r="C40" s="262"/>
      <c r="D40" s="128" t="s">
        <v>5</v>
      </c>
      <c r="E40" s="128"/>
      <c r="F40" s="6"/>
      <c r="G40" s="6"/>
      <c r="H40" s="6"/>
      <c r="I40" s="6"/>
      <c r="J40" s="6"/>
      <c r="K40" s="6"/>
      <c r="L40" s="45">
        <v>7</v>
      </c>
      <c r="M40" s="6">
        <v>15.858700000000001</v>
      </c>
      <c r="N40" s="64">
        <v>15.858700000000001</v>
      </c>
      <c r="O40" s="268"/>
      <c r="P40" s="267"/>
      <c r="Q40" s="269"/>
    </row>
    <row r="41" spans="1:17" s="29" customFormat="1" ht="62.25" customHeight="1">
      <c r="A41" s="262">
        <f>A38+1</f>
        <v>10</v>
      </c>
      <c r="B41" s="269" t="s">
        <v>335</v>
      </c>
      <c r="C41" s="262" t="s">
        <v>403</v>
      </c>
      <c r="D41" s="9" t="s">
        <v>4</v>
      </c>
      <c r="E41" s="30">
        <f>E42+E43</f>
        <v>0</v>
      </c>
      <c r="F41" s="10">
        <f>F42+F43</f>
        <v>45.08</v>
      </c>
      <c r="G41" s="30">
        <f t="shared" ref="G41:M41" si="10">G42+G43</f>
        <v>0</v>
      </c>
      <c r="H41" s="30">
        <f t="shared" si="10"/>
        <v>65.998000000000005</v>
      </c>
      <c r="I41" s="30">
        <f t="shared" si="10"/>
        <v>0</v>
      </c>
      <c r="J41" s="10">
        <f t="shared" si="10"/>
        <v>20.919</v>
      </c>
      <c r="K41" s="30">
        <f t="shared" si="10"/>
        <v>0</v>
      </c>
      <c r="L41" s="30">
        <f t="shared" si="10"/>
        <v>0</v>
      </c>
      <c r="M41" s="30">
        <f t="shared" si="10"/>
        <v>0</v>
      </c>
      <c r="N41" s="65">
        <f>N42+N43</f>
        <v>0</v>
      </c>
      <c r="O41" s="268">
        <v>9</v>
      </c>
      <c r="P41" s="269" t="s">
        <v>336</v>
      </c>
      <c r="Q41" s="269" t="s">
        <v>408</v>
      </c>
    </row>
    <row r="42" spans="1:17" s="29" customFormat="1" ht="62.25" customHeight="1">
      <c r="A42" s="262"/>
      <c r="B42" s="269"/>
      <c r="C42" s="262"/>
      <c r="D42" s="128" t="s">
        <v>14</v>
      </c>
      <c r="E42" s="128"/>
      <c r="F42" s="6"/>
      <c r="G42" s="6"/>
      <c r="H42" s="6"/>
      <c r="I42" s="6"/>
      <c r="J42" s="6"/>
      <c r="K42" s="6"/>
      <c r="L42" s="45"/>
      <c r="M42" s="45"/>
      <c r="N42" s="65"/>
      <c r="O42" s="268"/>
      <c r="P42" s="269"/>
      <c r="Q42" s="269"/>
    </row>
    <row r="43" spans="1:17" s="29" customFormat="1" ht="62.25" customHeight="1">
      <c r="A43" s="262"/>
      <c r="B43" s="269"/>
      <c r="C43" s="262"/>
      <c r="D43" s="128" t="s">
        <v>5</v>
      </c>
      <c r="E43" s="128"/>
      <c r="F43" s="6">
        <v>45.08</v>
      </c>
      <c r="G43" s="6"/>
      <c r="H43" s="6">
        <v>65.998000000000005</v>
      </c>
      <c r="I43" s="6"/>
      <c r="J43" s="6">
        <v>20.919</v>
      </c>
      <c r="K43" s="6"/>
      <c r="L43" s="45"/>
      <c r="M43" s="45"/>
      <c r="N43" s="64"/>
      <c r="O43" s="268"/>
      <c r="P43" s="269"/>
      <c r="Q43" s="269"/>
    </row>
    <row r="44" spans="1:17" s="29" customFormat="1" ht="18.75" customHeight="1">
      <c r="A44" s="262">
        <f>A41+1</f>
        <v>11</v>
      </c>
      <c r="B44" s="267" t="s">
        <v>214</v>
      </c>
      <c r="C44" s="262" t="s">
        <v>62</v>
      </c>
      <c r="D44" s="9" t="s">
        <v>4</v>
      </c>
      <c r="E44" s="30">
        <f>E45+E46</f>
        <v>1</v>
      </c>
      <c r="F44" s="10">
        <f>F45+F46</f>
        <v>0.2</v>
      </c>
      <c r="G44" s="30">
        <f>G45+G46</f>
        <v>1</v>
      </c>
      <c r="H44" s="10">
        <f>H45+H46</f>
        <v>0.1</v>
      </c>
      <c r="I44" s="30">
        <f t="shared" ref="I44:M44" si="11">I45+I46</f>
        <v>1</v>
      </c>
      <c r="J44" s="10">
        <f t="shared" si="11"/>
        <v>0.115</v>
      </c>
      <c r="K44" s="30">
        <f t="shared" si="11"/>
        <v>1</v>
      </c>
      <c r="L44" s="30">
        <f t="shared" si="11"/>
        <v>0</v>
      </c>
      <c r="M44" s="30">
        <f t="shared" si="11"/>
        <v>0</v>
      </c>
      <c r="N44" s="65">
        <f>N45+N46</f>
        <v>0</v>
      </c>
      <c r="O44" s="268">
        <v>4</v>
      </c>
      <c r="P44" s="266" t="s">
        <v>123</v>
      </c>
      <c r="Q44" s="269" t="s">
        <v>337</v>
      </c>
    </row>
    <row r="45" spans="1:17" s="29" customFormat="1" ht="18.75" customHeight="1">
      <c r="A45" s="262"/>
      <c r="B45" s="267"/>
      <c r="C45" s="262"/>
      <c r="D45" s="128" t="s">
        <v>14</v>
      </c>
      <c r="E45" s="128"/>
      <c r="F45" s="6"/>
      <c r="G45" s="6"/>
      <c r="H45" s="6"/>
      <c r="I45" s="6"/>
      <c r="J45" s="6"/>
      <c r="K45" s="6"/>
      <c r="L45" s="45"/>
      <c r="M45" s="45"/>
      <c r="N45" s="65"/>
      <c r="O45" s="268"/>
      <c r="P45" s="266"/>
      <c r="Q45" s="269"/>
    </row>
    <row r="46" spans="1:17" s="29" customFormat="1" ht="18.75" customHeight="1">
      <c r="A46" s="262"/>
      <c r="B46" s="267"/>
      <c r="C46" s="262"/>
      <c r="D46" s="128" t="s">
        <v>5</v>
      </c>
      <c r="E46" s="126">
        <v>1</v>
      </c>
      <c r="F46" s="6">
        <v>0.2</v>
      </c>
      <c r="G46" s="45">
        <v>1</v>
      </c>
      <c r="H46" s="6">
        <v>0.1</v>
      </c>
      <c r="I46" s="45">
        <v>1</v>
      </c>
      <c r="J46" s="6">
        <v>0.115</v>
      </c>
      <c r="K46" s="45">
        <v>1</v>
      </c>
      <c r="L46" s="45">
        <v>0</v>
      </c>
      <c r="M46" s="45">
        <v>0</v>
      </c>
      <c r="N46" s="65">
        <v>0</v>
      </c>
      <c r="O46" s="268"/>
      <c r="P46" s="266"/>
      <c r="Q46" s="269"/>
    </row>
    <row r="47" spans="1:17" s="29" customFormat="1" ht="60.75" customHeight="1">
      <c r="A47" s="262">
        <f>A44+1</f>
        <v>12</v>
      </c>
      <c r="B47" s="267" t="s">
        <v>9</v>
      </c>
      <c r="C47" s="262" t="s">
        <v>399</v>
      </c>
      <c r="D47" s="9" t="s">
        <v>4</v>
      </c>
      <c r="E47" s="10">
        <f>E48+E49</f>
        <v>2.2000000000000002</v>
      </c>
      <c r="F47" s="10">
        <f>F48+F49</f>
        <v>2.2000000000000002</v>
      </c>
      <c r="G47" s="10">
        <f t="shared" ref="G47:M47" si="12">G48+G49</f>
        <v>2.5</v>
      </c>
      <c r="H47" s="10">
        <f t="shared" si="12"/>
        <v>1.1000000000000001</v>
      </c>
      <c r="I47" s="30">
        <f t="shared" si="12"/>
        <v>3</v>
      </c>
      <c r="J47" s="10">
        <f t="shared" si="12"/>
        <v>1.0149999999999999</v>
      </c>
      <c r="K47" s="30">
        <f t="shared" si="12"/>
        <v>1</v>
      </c>
      <c r="L47" s="10">
        <f t="shared" si="12"/>
        <v>0.4</v>
      </c>
      <c r="M47" s="10">
        <f t="shared" si="12"/>
        <v>0.9</v>
      </c>
      <c r="N47" s="64">
        <f>N48+N49</f>
        <v>0.9</v>
      </c>
      <c r="O47" s="268"/>
      <c r="P47" s="266" t="s">
        <v>227</v>
      </c>
      <c r="Q47" s="269" t="s">
        <v>329</v>
      </c>
    </row>
    <row r="48" spans="1:17" s="29" customFormat="1" ht="60.75" customHeight="1">
      <c r="A48" s="262"/>
      <c r="B48" s="267"/>
      <c r="C48" s="262"/>
      <c r="D48" s="128" t="s">
        <v>14</v>
      </c>
      <c r="E48" s="126"/>
      <c r="F48" s="6"/>
      <c r="G48" s="6"/>
      <c r="H48" s="6"/>
      <c r="I48" s="45"/>
      <c r="J48" s="6"/>
      <c r="K48" s="45"/>
      <c r="L48" s="6"/>
      <c r="M48" s="6"/>
      <c r="N48" s="64"/>
      <c r="O48" s="268"/>
      <c r="P48" s="266"/>
      <c r="Q48" s="269"/>
    </row>
    <row r="49" spans="1:17" s="29" customFormat="1" ht="60.75" customHeight="1">
      <c r="A49" s="262"/>
      <c r="B49" s="267"/>
      <c r="C49" s="262"/>
      <c r="D49" s="128" t="s">
        <v>5</v>
      </c>
      <c r="E49" s="126">
        <v>2.2000000000000002</v>
      </c>
      <c r="F49" s="6">
        <v>2.2000000000000002</v>
      </c>
      <c r="G49" s="6">
        <v>2.5</v>
      </c>
      <c r="H49" s="6">
        <v>1.1000000000000001</v>
      </c>
      <c r="I49" s="45">
        <v>3</v>
      </c>
      <c r="J49" s="6">
        <v>1.0149999999999999</v>
      </c>
      <c r="K49" s="45">
        <v>1</v>
      </c>
      <c r="L49" s="6">
        <v>0.4</v>
      </c>
      <c r="M49" s="6">
        <v>0.9</v>
      </c>
      <c r="N49" s="64">
        <v>0.9</v>
      </c>
      <c r="O49" s="268"/>
      <c r="P49" s="266"/>
      <c r="Q49" s="269"/>
    </row>
    <row r="50" spans="1:17" s="29" customFormat="1" ht="54.75" customHeight="1">
      <c r="A50" s="262">
        <f>A47+1</f>
        <v>13</v>
      </c>
      <c r="B50" s="269" t="s">
        <v>84</v>
      </c>
      <c r="C50" s="262" t="s">
        <v>83</v>
      </c>
      <c r="D50" s="9" t="s">
        <v>4</v>
      </c>
      <c r="E50" s="30">
        <f>E51+E52</f>
        <v>0</v>
      </c>
      <c r="F50" s="10">
        <f>F51+F52</f>
        <v>15.31</v>
      </c>
      <c r="G50" s="30">
        <f t="shared" ref="G50:M50" si="13">G51+G52</f>
        <v>0</v>
      </c>
      <c r="H50" s="10">
        <f t="shared" si="13"/>
        <v>19.34</v>
      </c>
      <c r="I50" s="30">
        <f t="shared" si="13"/>
        <v>0</v>
      </c>
      <c r="J50" s="10">
        <f t="shared" si="13"/>
        <v>59.58</v>
      </c>
      <c r="K50" s="30">
        <f t="shared" si="13"/>
        <v>0</v>
      </c>
      <c r="L50" s="10">
        <f t="shared" si="13"/>
        <v>97.66</v>
      </c>
      <c r="M50" s="10">
        <f t="shared" si="13"/>
        <v>9.1</v>
      </c>
      <c r="N50" s="64">
        <f>N51+N52</f>
        <v>20.035</v>
      </c>
      <c r="O50" s="268"/>
      <c r="P50" s="266" t="s">
        <v>98</v>
      </c>
      <c r="Q50" s="269" t="s">
        <v>401</v>
      </c>
    </row>
    <row r="51" spans="1:17" s="29" customFormat="1" ht="54.75" customHeight="1">
      <c r="A51" s="262"/>
      <c r="B51" s="269"/>
      <c r="C51" s="262"/>
      <c r="D51" s="128" t="s">
        <v>14</v>
      </c>
      <c r="E51" s="128"/>
      <c r="F51" s="6"/>
      <c r="G51" s="6"/>
      <c r="H51" s="7"/>
      <c r="I51" s="7"/>
      <c r="J51" s="6"/>
      <c r="K51" s="6"/>
      <c r="L51" s="6"/>
      <c r="M51" s="6"/>
      <c r="N51" s="64"/>
      <c r="O51" s="268"/>
      <c r="P51" s="266"/>
      <c r="Q51" s="269"/>
    </row>
    <row r="52" spans="1:17" s="29" customFormat="1" ht="54.75" customHeight="1">
      <c r="A52" s="262"/>
      <c r="B52" s="269"/>
      <c r="C52" s="262"/>
      <c r="D52" s="128" t="s">
        <v>5</v>
      </c>
      <c r="E52" s="128"/>
      <c r="F52" s="6">
        <v>15.31</v>
      </c>
      <c r="G52" s="6"/>
      <c r="H52" s="6">
        <v>19.34</v>
      </c>
      <c r="I52" s="6"/>
      <c r="J52" s="6">
        <v>59.58</v>
      </c>
      <c r="K52" s="6"/>
      <c r="L52" s="6">
        <v>97.66</v>
      </c>
      <c r="M52" s="6">
        <v>9.1</v>
      </c>
      <c r="N52" s="64">
        <v>20.035</v>
      </c>
      <c r="O52" s="268"/>
      <c r="P52" s="266"/>
      <c r="Q52" s="269"/>
    </row>
    <row r="53" spans="1:17" s="29" customFormat="1" ht="30" customHeight="1">
      <c r="A53" s="262">
        <f>A50+1</f>
        <v>14</v>
      </c>
      <c r="B53" s="269" t="s">
        <v>188</v>
      </c>
      <c r="C53" s="262" t="s">
        <v>7</v>
      </c>
      <c r="D53" s="9" t="s">
        <v>4</v>
      </c>
      <c r="E53" s="11">
        <f>E54+E55+E56</f>
        <v>24</v>
      </c>
      <c r="F53" s="11">
        <f t="shared" ref="F53:N53" si="14">F54+F55+F56</f>
        <v>32.200000000000003</v>
      </c>
      <c r="G53" s="11">
        <f t="shared" si="14"/>
        <v>24</v>
      </c>
      <c r="H53" s="10">
        <f t="shared" si="14"/>
        <v>79.69</v>
      </c>
      <c r="I53" s="11">
        <f t="shared" si="14"/>
        <v>24</v>
      </c>
      <c r="J53" s="11">
        <f t="shared" si="14"/>
        <v>178</v>
      </c>
      <c r="K53" s="11">
        <f t="shared" si="14"/>
        <v>24</v>
      </c>
      <c r="L53" s="12">
        <f t="shared" si="14"/>
        <v>222.6</v>
      </c>
      <c r="M53" s="11">
        <f t="shared" si="14"/>
        <v>24</v>
      </c>
      <c r="N53" s="65">
        <f t="shared" si="14"/>
        <v>197.02</v>
      </c>
      <c r="O53" s="268"/>
      <c r="P53" s="266" t="s">
        <v>136</v>
      </c>
      <c r="Q53" s="269" t="s">
        <v>383</v>
      </c>
    </row>
    <row r="54" spans="1:17" s="29" customFormat="1" ht="30" customHeight="1">
      <c r="A54" s="262"/>
      <c r="B54" s="269"/>
      <c r="C54" s="262"/>
      <c r="D54" s="128" t="s">
        <v>17</v>
      </c>
      <c r="E54" s="126"/>
      <c r="F54" s="6"/>
      <c r="G54" s="6"/>
      <c r="H54" s="6">
        <v>29.19</v>
      </c>
      <c r="I54" s="6"/>
      <c r="J54" s="6"/>
      <c r="K54" s="6"/>
      <c r="L54" s="7">
        <v>0.17599999999999999</v>
      </c>
      <c r="M54" s="7"/>
      <c r="N54" s="65"/>
      <c r="O54" s="268"/>
      <c r="P54" s="266"/>
      <c r="Q54" s="269"/>
    </row>
    <row r="55" spans="1:17" s="29" customFormat="1" ht="30" customHeight="1">
      <c r="A55" s="262"/>
      <c r="B55" s="269"/>
      <c r="C55" s="262"/>
      <c r="D55" s="128" t="s">
        <v>14</v>
      </c>
      <c r="E55" s="126"/>
      <c r="F55" s="6"/>
      <c r="G55" s="6"/>
      <c r="H55" s="6"/>
      <c r="I55" s="6"/>
      <c r="J55" s="6"/>
      <c r="K55" s="6"/>
      <c r="L55" s="7">
        <v>4.3999999999999997E-2</v>
      </c>
      <c r="M55" s="7"/>
      <c r="N55" s="65"/>
      <c r="O55" s="268"/>
      <c r="P55" s="266"/>
      <c r="Q55" s="269"/>
    </row>
    <row r="56" spans="1:17" s="29" customFormat="1" ht="30" customHeight="1">
      <c r="A56" s="262"/>
      <c r="B56" s="269"/>
      <c r="C56" s="262"/>
      <c r="D56" s="128" t="s">
        <v>5</v>
      </c>
      <c r="E56" s="126">
        <v>24</v>
      </c>
      <c r="F56" s="6">
        <v>32.200000000000003</v>
      </c>
      <c r="G56" s="45">
        <v>24</v>
      </c>
      <c r="H56" s="6">
        <v>50.5</v>
      </c>
      <c r="I56" s="45">
        <v>24</v>
      </c>
      <c r="J56" s="6">
        <v>178</v>
      </c>
      <c r="K56" s="45">
        <v>24</v>
      </c>
      <c r="L56" s="6">
        <v>222.38</v>
      </c>
      <c r="M56" s="45">
        <v>24</v>
      </c>
      <c r="N56" s="65">
        <v>197.02</v>
      </c>
      <c r="O56" s="268"/>
      <c r="P56" s="266"/>
      <c r="Q56" s="269"/>
    </row>
    <row r="57" spans="1:17" s="29" customFormat="1" ht="24" customHeight="1">
      <c r="A57" s="262">
        <f>A53+1</f>
        <v>15</v>
      </c>
      <c r="B57" s="269" t="s">
        <v>84</v>
      </c>
      <c r="C57" s="262" t="s">
        <v>85</v>
      </c>
      <c r="D57" s="9" t="s">
        <v>4</v>
      </c>
      <c r="E57" s="30">
        <f>E58+E59</f>
        <v>0</v>
      </c>
      <c r="F57" s="12">
        <f>F58+F59</f>
        <v>6.95</v>
      </c>
      <c r="G57" s="30">
        <f t="shared" ref="G57:M57" si="15">G58+G59</f>
        <v>0</v>
      </c>
      <c r="H57" s="12">
        <f t="shared" si="15"/>
        <v>0.21</v>
      </c>
      <c r="I57" s="30">
        <f t="shared" si="15"/>
        <v>0</v>
      </c>
      <c r="J57" s="12">
        <f t="shared" si="15"/>
        <v>0.06</v>
      </c>
      <c r="K57" s="30">
        <f t="shared" si="15"/>
        <v>0</v>
      </c>
      <c r="L57" s="12">
        <f t="shared" si="15"/>
        <v>0.13500000000000001</v>
      </c>
      <c r="M57" s="12">
        <f t="shared" si="15"/>
        <v>0.78</v>
      </c>
      <c r="N57" s="98">
        <f>N58+N59</f>
        <v>0.78</v>
      </c>
      <c r="O57" s="268"/>
      <c r="P57" s="266" t="s">
        <v>98</v>
      </c>
      <c r="Q57" s="269" t="s">
        <v>411</v>
      </c>
    </row>
    <row r="58" spans="1:17" s="29" customFormat="1" ht="24" customHeight="1">
      <c r="A58" s="262"/>
      <c r="B58" s="269"/>
      <c r="C58" s="262"/>
      <c r="D58" s="128" t="s">
        <v>14</v>
      </c>
      <c r="E58" s="128"/>
      <c r="F58" s="6"/>
      <c r="G58" s="6"/>
      <c r="H58" s="6"/>
      <c r="I58" s="6"/>
      <c r="J58" s="7"/>
      <c r="K58" s="7"/>
      <c r="L58" s="45"/>
      <c r="M58" s="45"/>
      <c r="N58" s="98"/>
      <c r="O58" s="268"/>
      <c r="P58" s="266"/>
      <c r="Q58" s="269"/>
    </row>
    <row r="59" spans="1:17" s="29" customFormat="1" ht="24" customHeight="1">
      <c r="A59" s="262"/>
      <c r="B59" s="269"/>
      <c r="C59" s="262"/>
      <c r="D59" s="128" t="s">
        <v>5</v>
      </c>
      <c r="E59" s="128"/>
      <c r="F59" s="7">
        <v>6.95</v>
      </c>
      <c r="G59" s="7"/>
      <c r="H59" s="7">
        <v>0.21</v>
      </c>
      <c r="I59" s="7"/>
      <c r="J59" s="7">
        <v>0.06</v>
      </c>
      <c r="K59" s="7"/>
      <c r="L59" s="7">
        <v>0.13500000000000001</v>
      </c>
      <c r="M59" s="7">
        <v>0.78</v>
      </c>
      <c r="N59" s="98">
        <v>0.78</v>
      </c>
      <c r="O59" s="268"/>
      <c r="P59" s="266"/>
      <c r="Q59" s="269"/>
    </row>
    <row r="60" spans="1:17" s="29" customFormat="1" ht="75.75" customHeight="1">
      <c r="A60" s="262">
        <f>A57+1</f>
        <v>16</v>
      </c>
      <c r="B60" s="269" t="s">
        <v>9</v>
      </c>
      <c r="C60" s="262" t="s">
        <v>404</v>
      </c>
      <c r="D60" s="9" t="s">
        <v>4</v>
      </c>
      <c r="E60" s="30">
        <f>E61+E62</f>
        <v>0</v>
      </c>
      <c r="F60" s="10">
        <f>F61+F62</f>
        <v>6.1</v>
      </c>
      <c r="G60" s="30">
        <f t="shared" ref="G60:M60" si="16">G61+G62</f>
        <v>0</v>
      </c>
      <c r="H60" s="10">
        <f t="shared" si="16"/>
        <v>8.1999999999999993</v>
      </c>
      <c r="I60" s="30">
        <f t="shared" si="16"/>
        <v>0</v>
      </c>
      <c r="J60" s="10">
        <f t="shared" si="16"/>
        <v>6.4</v>
      </c>
      <c r="K60" s="30">
        <f t="shared" si="16"/>
        <v>0</v>
      </c>
      <c r="L60" s="10">
        <f t="shared" si="16"/>
        <v>3.6</v>
      </c>
      <c r="M60" s="30">
        <f t="shared" si="16"/>
        <v>0</v>
      </c>
      <c r="N60" s="65">
        <f>N61+N62</f>
        <v>0</v>
      </c>
      <c r="O60" s="268">
        <f>5+4</f>
        <v>9</v>
      </c>
      <c r="P60" s="266" t="s">
        <v>137</v>
      </c>
      <c r="Q60" s="269" t="s">
        <v>330</v>
      </c>
    </row>
    <row r="61" spans="1:17" s="29" customFormat="1" ht="75.75" customHeight="1">
      <c r="A61" s="262"/>
      <c r="B61" s="269"/>
      <c r="C61" s="262"/>
      <c r="D61" s="128" t="s">
        <v>14</v>
      </c>
      <c r="E61" s="128"/>
      <c r="F61" s="6"/>
      <c r="G61" s="6"/>
      <c r="H61" s="6"/>
      <c r="I61" s="6"/>
      <c r="J61" s="6"/>
      <c r="K61" s="6"/>
      <c r="L61" s="6"/>
      <c r="M61" s="6"/>
      <c r="N61" s="65"/>
      <c r="O61" s="268"/>
      <c r="P61" s="266"/>
      <c r="Q61" s="269"/>
    </row>
    <row r="62" spans="1:17" s="29" customFormat="1" ht="75.75" customHeight="1">
      <c r="A62" s="262"/>
      <c r="B62" s="269"/>
      <c r="C62" s="262"/>
      <c r="D62" s="128" t="s">
        <v>5</v>
      </c>
      <c r="E62" s="128"/>
      <c r="F62" s="6">
        <v>6.1</v>
      </c>
      <c r="G62" s="6"/>
      <c r="H62" s="6">
        <v>8.1999999999999993</v>
      </c>
      <c r="I62" s="6"/>
      <c r="J62" s="6">
        <v>6.4</v>
      </c>
      <c r="K62" s="6"/>
      <c r="L62" s="6">
        <v>3.6</v>
      </c>
      <c r="M62" s="45">
        <v>0</v>
      </c>
      <c r="N62" s="65">
        <v>0</v>
      </c>
      <c r="O62" s="268"/>
      <c r="P62" s="266"/>
      <c r="Q62" s="269"/>
    </row>
    <row r="63" spans="1:17" s="29" customFormat="1" ht="34.5" customHeight="1">
      <c r="A63" s="262">
        <f>A60+1</f>
        <v>17</v>
      </c>
      <c r="B63" s="269" t="s">
        <v>138</v>
      </c>
      <c r="C63" s="262" t="s">
        <v>73</v>
      </c>
      <c r="D63" s="9" t="s">
        <v>4</v>
      </c>
      <c r="E63" s="30">
        <f t="shared" ref="E63:J63" si="17">E64+E65</f>
        <v>0</v>
      </c>
      <c r="F63" s="30">
        <f t="shared" si="17"/>
        <v>0</v>
      </c>
      <c r="G63" s="10">
        <f t="shared" si="17"/>
        <v>10.6</v>
      </c>
      <c r="H63" s="10">
        <f t="shared" si="17"/>
        <v>10.6</v>
      </c>
      <c r="I63" s="10">
        <f t="shared" si="17"/>
        <v>9.8000000000000007</v>
      </c>
      <c r="J63" s="10">
        <f t="shared" si="17"/>
        <v>9.8000000000000007</v>
      </c>
      <c r="K63" s="10">
        <f t="shared" ref="K63:M63" si="18">K64+K65</f>
        <v>12.2</v>
      </c>
      <c r="L63" s="10">
        <f t="shared" si="18"/>
        <v>12.24</v>
      </c>
      <c r="M63" s="10">
        <f t="shared" si="18"/>
        <v>11.3</v>
      </c>
      <c r="N63" s="64">
        <f>N64+N65</f>
        <v>12.673</v>
      </c>
      <c r="O63" s="268">
        <v>16</v>
      </c>
      <c r="P63" s="266" t="s">
        <v>331</v>
      </c>
      <c r="Q63" s="269" t="s">
        <v>406</v>
      </c>
    </row>
    <row r="64" spans="1:17" s="29" customFormat="1" ht="34.5" customHeight="1">
      <c r="A64" s="262"/>
      <c r="B64" s="269"/>
      <c r="C64" s="262"/>
      <c r="D64" s="128" t="s">
        <v>14</v>
      </c>
      <c r="E64" s="128"/>
      <c r="F64" s="45"/>
      <c r="G64" s="6"/>
      <c r="H64" s="6"/>
      <c r="I64" s="6"/>
      <c r="J64" s="6"/>
      <c r="K64" s="6"/>
      <c r="L64" s="6"/>
      <c r="M64" s="6"/>
      <c r="N64" s="64"/>
      <c r="O64" s="268"/>
      <c r="P64" s="266"/>
      <c r="Q64" s="269"/>
    </row>
    <row r="65" spans="1:17" s="29" customFormat="1" ht="34.5" customHeight="1">
      <c r="A65" s="262"/>
      <c r="B65" s="269"/>
      <c r="C65" s="262"/>
      <c r="D65" s="128" t="s">
        <v>5</v>
      </c>
      <c r="E65" s="128"/>
      <c r="F65" s="45"/>
      <c r="G65" s="6">
        <v>10.6</v>
      </c>
      <c r="H65" s="6">
        <v>10.6</v>
      </c>
      <c r="I65" s="6">
        <v>9.8000000000000007</v>
      </c>
      <c r="J65" s="6">
        <v>9.8000000000000007</v>
      </c>
      <c r="K65" s="6">
        <v>12.2</v>
      </c>
      <c r="L65" s="6">
        <v>12.24</v>
      </c>
      <c r="M65" s="6">
        <v>11.3</v>
      </c>
      <c r="N65" s="64">
        <v>12.673</v>
      </c>
      <c r="O65" s="268"/>
      <c r="P65" s="266"/>
      <c r="Q65" s="269"/>
    </row>
    <row r="66" spans="1:17" s="29" customFormat="1" ht="18.75" customHeight="1">
      <c r="A66" s="262">
        <f>A63+1</f>
        <v>18</v>
      </c>
      <c r="B66" s="269" t="s">
        <v>120</v>
      </c>
      <c r="C66" s="262" t="s">
        <v>121</v>
      </c>
      <c r="D66" s="9" t="s">
        <v>4</v>
      </c>
      <c r="E66" s="30">
        <f t="shared" ref="E66:N66" si="19">E67+E68</f>
        <v>0</v>
      </c>
      <c r="F66" s="30">
        <f t="shared" si="19"/>
        <v>0</v>
      </c>
      <c r="G66" s="30">
        <f t="shared" si="19"/>
        <v>0</v>
      </c>
      <c r="H66" s="10">
        <f t="shared" si="19"/>
        <v>15.6</v>
      </c>
      <c r="I66" s="30">
        <f t="shared" si="19"/>
        <v>0</v>
      </c>
      <c r="J66" s="10">
        <f t="shared" si="19"/>
        <v>6.6</v>
      </c>
      <c r="K66" s="30">
        <f t="shared" si="19"/>
        <v>0</v>
      </c>
      <c r="L66" s="30">
        <f t="shared" si="19"/>
        <v>0</v>
      </c>
      <c r="M66" s="30">
        <f t="shared" si="19"/>
        <v>0</v>
      </c>
      <c r="N66" s="65">
        <f t="shared" si="19"/>
        <v>0</v>
      </c>
      <c r="O66" s="268"/>
      <c r="P66" s="269" t="s">
        <v>122</v>
      </c>
      <c r="Q66" s="269" t="s">
        <v>332</v>
      </c>
    </row>
    <row r="67" spans="1:17" s="29" customFormat="1" ht="18.75" customHeight="1">
      <c r="A67" s="262"/>
      <c r="B67" s="269"/>
      <c r="C67" s="262"/>
      <c r="D67" s="128" t="s">
        <v>14</v>
      </c>
      <c r="E67" s="128"/>
      <c r="F67" s="6"/>
      <c r="G67" s="6"/>
      <c r="H67" s="6"/>
      <c r="I67" s="6"/>
      <c r="J67" s="6"/>
      <c r="K67" s="6"/>
      <c r="L67" s="6"/>
      <c r="M67" s="6"/>
      <c r="N67" s="64"/>
      <c r="O67" s="268"/>
      <c r="P67" s="269"/>
      <c r="Q67" s="269"/>
    </row>
    <row r="68" spans="1:17" s="29" customFormat="1" ht="18.75" customHeight="1">
      <c r="A68" s="262"/>
      <c r="B68" s="269"/>
      <c r="C68" s="262"/>
      <c r="D68" s="128" t="s">
        <v>5</v>
      </c>
      <c r="E68" s="128"/>
      <c r="F68" s="6"/>
      <c r="G68" s="6"/>
      <c r="H68" s="6">
        <v>15.6</v>
      </c>
      <c r="I68" s="6"/>
      <c r="J68" s="6">
        <v>6.6</v>
      </c>
      <c r="K68" s="6"/>
      <c r="L68" s="7"/>
      <c r="M68" s="7"/>
      <c r="N68" s="98"/>
      <c r="O68" s="268"/>
      <c r="P68" s="269"/>
      <c r="Q68" s="269"/>
    </row>
    <row r="69" spans="1:17" s="29" customFormat="1" ht="18" customHeight="1">
      <c r="A69" s="262">
        <f>A66+1</f>
        <v>19</v>
      </c>
      <c r="B69" s="267" t="s">
        <v>50</v>
      </c>
      <c r="C69" s="262" t="s">
        <v>51</v>
      </c>
      <c r="D69" s="9" t="s">
        <v>4</v>
      </c>
      <c r="E69" s="11">
        <f>E70+E71+E72+E73</f>
        <v>2</v>
      </c>
      <c r="F69" s="11">
        <f t="shared" ref="F69:N69" si="20">F70+F71+F72+F73</f>
        <v>17</v>
      </c>
      <c r="G69" s="11">
        <f t="shared" si="20"/>
        <v>20</v>
      </c>
      <c r="H69" s="11">
        <f t="shared" si="20"/>
        <v>16.399999999999999</v>
      </c>
      <c r="I69" s="11">
        <f t="shared" si="20"/>
        <v>20</v>
      </c>
      <c r="J69" s="10">
        <f t="shared" si="20"/>
        <v>11.744</v>
      </c>
      <c r="K69" s="11">
        <f t="shared" si="20"/>
        <v>20</v>
      </c>
      <c r="L69" s="10">
        <f t="shared" si="20"/>
        <v>19.125</v>
      </c>
      <c r="M69" s="11">
        <f t="shared" si="20"/>
        <v>20</v>
      </c>
      <c r="N69" s="65">
        <f t="shared" si="20"/>
        <v>15</v>
      </c>
      <c r="O69" s="268">
        <v>15</v>
      </c>
      <c r="P69" s="266" t="s">
        <v>131</v>
      </c>
      <c r="Q69" s="269"/>
    </row>
    <row r="70" spans="1:17" s="29" customFormat="1" ht="18" customHeight="1">
      <c r="A70" s="262"/>
      <c r="B70" s="267"/>
      <c r="C70" s="262"/>
      <c r="D70" s="128" t="s">
        <v>17</v>
      </c>
      <c r="E70" s="126"/>
      <c r="F70" s="45"/>
      <c r="G70" s="45"/>
      <c r="H70" s="6"/>
      <c r="I70" s="6"/>
      <c r="J70" s="6"/>
      <c r="K70" s="6"/>
      <c r="L70" s="7">
        <v>0.04</v>
      </c>
      <c r="M70" s="7"/>
      <c r="N70" s="65"/>
      <c r="O70" s="268"/>
      <c r="P70" s="266"/>
      <c r="Q70" s="269"/>
    </row>
    <row r="71" spans="1:17" s="29" customFormat="1" ht="18" customHeight="1">
      <c r="A71" s="262"/>
      <c r="B71" s="267"/>
      <c r="C71" s="262"/>
      <c r="D71" s="128" t="s">
        <v>14</v>
      </c>
      <c r="E71" s="126"/>
      <c r="F71" s="47"/>
      <c r="G71" s="47"/>
      <c r="H71" s="6"/>
      <c r="I71" s="6"/>
      <c r="J71" s="6"/>
      <c r="K71" s="6"/>
      <c r="L71" s="6">
        <v>0.2</v>
      </c>
      <c r="M71" s="6"/>
      <c r="N71" s="65"/>
      <c r="O71" s="268"/>
      <c r="P71" s="266"/>
      <c r="Q71" s="269"/>
    </row>
    <row r="72" spans="1:17" s="29" customFormat="1" ht="18" customHeight="1">
      <c r="A72" s="262"/>
      <c r="B72" s="267"/>
      <c r="C72" s="262"/>
      <c r="D72" s="128" t="s">
        <v>12</v>
      </c>
      <c r="E72" s="126"/>
      <c r="F72" s="47"/>
      <c r="G72" s="47"/>
      <c r="H72" s="6"/>
      <c r="I72" s="6"/>
      <c r="J72" s="6"/>
      <c r="K72" s="6"/>
      <c r="L72" s="6">
        <v>0.2</v>
      </c>
      <c r="M72" s="6"/>
      <c r="N72" s="65"/>
      <c r="O72" s="268"/>
      <c r="P72" s="266"/>
      <c r="Q72" s="269"/>
    </row>
    <row r="73" spans="1:17" s="29" customFormat="1" ht="18" customHeight="1">
      <c r="A73" s="262"/>
      <c r="B73" s="267"/>
      <c r="C73" s="262"/>
      <c r="D73" s="128" t="s">
        <v>5</v>
      </c>
      <c r="E73" s="126">
        <v>2</v>
      </c>
      <c r="F73" s="45">
        <v>17</v>
      </c>
      <c r="G73" s="45">
        <v>20</v>
      </c>
      <c r="H73" s="6">
        <v>16.399999999999999</v>
      </c>
      <c r="I73" s="45">
        <v>20</v>
      </c>
      <c r="J73" s="6">
        <v>11.744</v>
      </c>
      <c r="K73" s="45">
        <v>20</v>
      </c>
      <c r="L73" s="6">
        <v>18.684999999999999</v>
      </c>
      <c r="M73" s="45">
        <v>20</v>
      </c>
      <c r="N73" s="65">
        <v>15</v>
      </c>
      <c r="O73" s="268"/>
      <c r="P73" s="266"/>
      <c r="Q73" s="269"/>
    </row>
    <row r="74" spans="1:17" s="29" customFormat="1" ht="37.5" customHeight="1">
      <c r="A74" s="262">
        <f>A69+1</f>
        <v>20</v>
      </c>
      <c r="B74" s="269" t="s">
        <v>333</v>
      </c>
      <c r="C74" s="262" t="s">
        <v>225</v>
      </c>
      <c r="D74" s="9" t="s">
        <v>4</v>
      </c>
      <c r="E74" s="11">
        <f>E75+E76+E77</f>
        <v>0</v>
      </c>
      <c r="F74" s="11">
        <f t="shared" ref="F74:N74" si="21">F75+F76+F77</f>
        <v>0</v>
      </c>
      <c r="G74" s="11">
        <f t="shared" si="21"/>
        <v>0</v>
      </c>
      <c r="H74" s="11">
        <f t="shared" si="21"/>
        <v>0</v>
      </c>
      <c r="I74" s="11">
        <f t="shared" si="21"/>
        <v>0</v>
      </c>
      <c r="J74" s="10">
        <f t="shared" si="21"/>
        <v>4.12</v>
      </c>
      <c r="K74" s="11">
        <f t="shared" si="21"/>
        <v>0</v>
      </c>
      <c r="L74" s="10">
        <f t="shared" si="21"/>
        <v>2.71</v>
      </c>
      <c r="M74" s="11">
        <f t="shared" si="21"/>
        <v>0.3</v>
      </c>
      <c r="N74" s="64">
        <f t="shared" si="21"/>
        <v>6</v>
      </c>
      <c r="O74" s="268"/>
      <c r="P74" s="269" t="s">
        <v>334</v>
      </c>
      <c r="Q74" s="269" t="s">
        <v>414</v>
      </c>
    </row>
    <row r="75" spans="1:17" s="29" customFormat="1" ht="37.5" customHeight="1">
      <c r="A75" s="262"/>
      <c r="B75" s="269"/>
      <c r="C75" s="262"/>
      <c r="D75" s="31" t="s">
        <v>14</v>
      </c>
      <c r="E75" s="95"/>
      <c r="F75" s="128"/>
      <c r="G75" s="128"/>
      <c r="H75" s="6"/>
      <c r="I75" s="6"/>
      <c r="J75" s="6">
        <v>2.06</v>
      </c>
      <c r="K75" s="6"/>
      <c r="L75" s="7"/>
      <c r="M75" s="7"/>
      <c r="N75" s="64"/>
      <c r="O75" s="268"/>
      <c r="P75" s="269"/>
      <c r="Q75" s="269"/>
    </row>
    <row r="76" spans="1:17" s="29" customFormat="1" ht="37.5" customHeight="1">
      <c r="A76" s="262"/>
      <c r="B76" s="269"/>
      <c r="C76" s="262"/>
      <c r="D76" s="31" t="s">
        <v>12</v>
      </c>
      <c r="E76" s="95"/>
      <c r="F76" s="6"/>
      <c r="G76" s="6"/>
      <c r="H76" s="6"/>
      <c r="I76" s="6"/>
      <c r="J76" s="6">
        <v>2.06</v>
      </c>
      <c r="K76" s="6"/>
      <c r="L76" s="7"/>
      <c r="M76" s="7"/>
      <c r="N76" s="64"/>
      <c r="O76" s="268"/>
      <c r="P76" s="269"/>
      <c r="Q76" s="269"/>
    </row>
    <row r="77" spans="1:17" s="29" customFormat="1" ht="37.5" customHeight="1">
      <c r="A77" s="262"/>
      <c r="B77" s="269"/>
      <c r="C77" s="262"/>
      <c r="D77" s="128" t="s">
        <v>5</v>
      </c>
      <c r="E77" s="126"/>
      <c r="F77" s="6"/>
      <c r="G77" s="6"/>
      <c r="H77" s="6"/>
      <c r="I77" s="6"/>
      <c r="J77" s="6"/>
      <c r="K77" s="6"/>
      <c r="L77" s="6">
        <f>2.5+0.21</f>
        <v>2.71</v>
      </c>
      <c r="M77" s="6">
        <v>0.3</v>
      </c>
      <c r="N77" s="64">
        <v>6</v>
      </c>
      <c r="O77" s="268"/>
      <c r="P77" s="269"/>
      <c r="Q77" s="269"/>
    </row>
    <row r="78" spans="1:17" s="29" customFormat="1" ht="16.5" customHeight="1">
      <c r="A78" s="126"/>
      <c r="B78" s="296" t="s">
        <v>294</v>
      </c>
      <c r="C78" s="297"/>
      <c r="D78" s="81"/>
      <c r="E78" s="64">
        <f>E11+E14+E17+E20+E23+E26+E29+E32+E35+E38+E41+E44+E47+E50+E53+E57+E60+E63+E66+E69+E74</f>
        <v>729.7</v>
      </c>
      <c r="F78" s="64">
        <f>F11+F14+F17+F20+F23+F26+F29+F32+F35+F38+F41+F44+F47+F50+F53+F57+F60+F63+F66+F69+F74</f>
        <v>642.74000000000024</v>
      </c>
      <c r="G78" s="64">
        <f t="shared" ref="G78:N78" si="22">G11+G14+G17+G20+G23+G26+G29+G32+G35+G38+G41+G44+G47+G50+G53+G57+G60+G63+G66+G69+G74</f>
        <v>856.6</v>
      </c>
      <c r="H78" s="64">
        <f t="shared" si="22"/>
        <v>501.24799999999999</v>
      </c>
      <c r="I78" s="64">
        <f t="shared" si="22"/>
        <v>686.3</v>
      </c>
      <c r="J78" s="64">
        <f t="shared" si="22"/>
        <v>954.25299999999993</v>
      </c>
      <c r="K78" s="64">
        <f t="shared" si="22"/>
        <v>704.40000000000009</v>
      </c>
      <c r="L78" s="64">
        <f t="shared" si="22"/>
        <v>596.08200000000011</v>
      </c>
      <c r="M78" s="64">
        <f t="shared" si="22"/>
        <v>643.43869999999993</v>
      </c>
      <c r="N78" s="64">
        <f t="shared" si="22"/>
        <v>1454.9667000000002</v>
      </c>
      <c r="O78" s="82">
        <f>SUM(O11:O77)</f>
        <v>413</v>
      </c>
      <c r="P78" s="83"/>
      <c r="Q78" s="83"/>
    </row>
    <row r="79" spans="1:17" s="29" customFormat="1" ht="15.75" customHeight="1">
      <c r="A79" s="273" t="s">
        <v>167</v>
      </c>
      <c r="B79" s="273"/>
      <c r="C79" s="273"/>
      <c r="D79" s="273"/>
      <c r="E79" s="273"/>
      <c r="F79" s="273"/>
      <c r="G79" s="273"/>
      <c r="H79" s="273"/>
      <c r="I79" s="273"/>
      <c r="J79" s="273"/>
      <c r="K79" s="273"/>
      <c r="L79" s="273"/>
      <c r="M79" s="273"/>
      <c r="N79" s="273"/>
      <c r="O79" s="273"/>
      <c r="P79" s="273"/>
      <c r="Q79" s="273"/>
    </row>
    <row r="80" spans="1:17" s="29" customFormat="1" ht="15.75" customHeight="1">
      <c r="A80" s="274" t="s">
        <v>165</v>
      </c>
      <c r="B80" s="274"/>
      <c r="C80" s="274"/>
      <c r="D80" s="274"/>
      <c r="E80" s="274"/>
      <c r="F80" s="274"/>
      <c r="G80" s="274"/>
      <c r="H80" s="274"/>
      <c r="I80" s="274"/>
      <c r="J80" s="274"/>
      <c r="K80" s="274"/>
      <c r="L80" s="274"/>
      <c r="M80" s="274"/>
      <c r="N80" s="274"/>
      <c r="O80" s="274"/>
      <c r="P80" s="274"/>
      <c r="Q80" s="274"/>
    </row>
    <row r="81" spans="1:17" s="29" customFormat="1" ht="26.25" customHeight="1">
      <c r="A81" s="262">
        <f>A74+1</f>
        <v>21</v>
      </c>
      <c r="B81" s="267" t="s">
        <v>10</v>
      </c>
      <c r="C81" s="262" t="s">
        <v>264</v>
      </c>
      <c r="D81" s="11" t="s">
        <v>11</v>
      </c>
      <c r="E81" s="10">
        <f>E82+E83+E84</f>
        <v>0.3</v>
      </c>
      <c r="F81" s="12">
        <f>F82+F83+F84</f>
        <v>0.81</v>
      </c>
      <c r="G81" s="10">
        <f t="shared" ref="G81:M81" si="23">G82+G83+G84</f>
        <v>0.3</v>
      </c>
      <c r="H81" s="12">
        <f t="shared" si="23"/>
        <v>1.2250000000000001</v>
      </c>
      <c r="I81" s="10">
        <f t="shared" si="23"/>
        <v>0.3</v>
      </c>
      <c r="J81" s="12">
        <f t="shared" si="23"/>
        <v>1.7000000000000002</v>
      </c>
      <c r="K81" s="10">
        <f t="shared" si="23"/>
        <v>0.3</v>
      </c>
      <c r="L81" s="12">
        <f t="shared" si="23"/>
        <v>1.6E-2</v>
      </c>
      <c r="M81" s="30">
        <f t="shared" si="23"/>
        <v>0</v>
      </c>
      <c r="N81" s="64">
        <f>N82+N83+N84</f>
        <v>3.6599999999999997</v>
      </c>
      <c r="O81" s="268"/>
      <c r="P81" s="266" t="s">
        <v>265</v>
      </c>
      <c r="Q81" s="269" t="s">
        <v>476</v>
      </c>
    </row>
    <row r="82" spans="1:17" s="29" customFormat="1" ht="26.25" customHeight="1">
      <c r="A82" s="262"/>
      <c r="B82" s="267"/>
      <c r="C82" s="262"/>
      <c r="D82" s="128" t="s">
        <v>14</v>
      </c>
      <c r="E82" s="126"/>
      <c r="F82" s="7"/>
      <c r="G82" s="6"/>
      <c r="H82" s="7">
        <v>0.874</v>
      </c>
      <c r="I82" s="6"/>
      <c r="J82" s="6">
        <v>0.9</v>
      </c>
      <c r="K82" s="6"/>
      <c r="L82" s="7">
        <v>1.6E-2</v>
      </c>
      <c r="M82" s="7"/>
      <c r="N82" s="64">
        <v>3.36</v>
      </c>
      <c r="O82" s="268"/>
      <c r="P82" s="266"/>
      <c r="Q82" s="269"/>
    </row>
    <row r="83" spans="1:17" s="29" customFormat="1" ht="26.25" customHeight="1">
      <c r="A83" s="262"/>
      <c r="B83" s="267"/>
      <c r="C83" s="262"/>
      <c r="D83" s="31" t="s">
        <v>12</v>
      </c>
      <c r="E83" s="95">
        <v>0.3</v>
      </c>
      <c r="F83" s="7">
        <v>0.81</v>
      </c>
      <c r="G83" s="6">
        <v>0.3</v>
      </c>
      <c r="H83" s="7">
        <v>0.25900000000000001</v>
      </c>
      <c r="I83" s="6">
        <v>0.3</v>
      </c>
      <c r="J83" s="99">
        <v>0.2</v>
      </c>
      <c r="K83" s="99">
        <v>0.3</v>
      </c>
      <c r="L83" s="99"/>
      <c r="M83" s="99"/>
      <c r="N83" s="100">
        <v>0.3</v>
      </c>
      <c r="O83" s="268"/>
      <c r="P83" s="266"/>
      <c r="Q83" s="269"/>
    </row>
    <row r="84" spans="1:17" s="29" customFormat="1" ht="26.25" customHeight="1">
      <c r="A84" s="262"/>
      <c r="B84" s="267"/>
      <c r="C84" s="262"/>
      <c r="D84" s="128" t="s">
        <v>5</v>
      </c>
      <c r="E84" s="126"/>
      <c r="F84" s="6"/>
      <c r="G84" s="6"/>
      <c r="H84" s="7">
        <v>9.1999999999999998E-2</v>
      </c>
      <c r="I84" s="7"/>
      <c r="J84" s="99">
        <v>0.6</v>
      </c>
      <c r="K84" s="99"/>
      <c r="L84" s="99"/>
      <c r="M84" s="99"/>
      <c r="N84" s="100"/>
      <c r="O84" s="268"/>
      <c r="P84" s="266"/>
      <c r="Q84" s="269"/>
    </row>
    <row r="85" spans="1:17" s="29" customFormat="1" ht="24.75" customHeight="1">
      <c r="A85" s="262">
        <f>A81+1</f>
        <v>22</v>
      </c>
      <c r="B85" s="271" t="s">
        <v>70</v>
      </c>
      <c r="C85" s="270" t="s">
        <v>281</v>
      </c>
      <c r="D85" s="9" t="s">
        <v>4</v>
      </c>
      <c r="E85" s="11">
        <f>E86+E88</f>
        <v>0</v>
      </c>
      <c r="F85" s="11">
        <f t="shared" ref="F85:L85" si="24">F86+F88</f>
        <v>5.4</v>
      </c>
      <c r="G85" s="11">
        <f t="shared" si="24"/>
        <v>0</v>
      </c>
      <c r="H85" s="10">
        <f t="shared" si="24"/>
        <v>12.241</v>
      </c>
      <c r="I85" s="11">
        <f t="shared" si="24"/>
        <v>0</v>
      </c>
      <c r="J85" s="10">
        <f t="shared" si="24"/>
        <v>12.33</v>
      </c>
      <c r="K85" s="11">
        <f t="shared" si="24"/>
        <v>0</v>
      </c>
      <c r="L85" s="10">
        <f t="shared" si="24"/>
        <v>9.5</v>
      </c>
      <c r="M85" s="10">
        <f>M86+M88+M87</f>
        <v>13.513500000000001</v>
      </c>
      <c r="N85" s="64">
        <f>N86+N88+N87</f>
        <v>13.513500000000001</v>
      </c>
      <c r="O85" s="272"/>
      <c r="P85" s="275" t="s">
        <v>424</v>
      </c>
      <c r="Q85" s="271" t="s">
        <v>423</v>
      </c>
    </row>
    <row r="86" spans="1:17" s="29" customFormat="1" ht="24.75" customHeight="1">
      <c r="A86" s="262"/>
      <c r="B86" s="271"/>
      <c r="C86" s="270"/>
      <c r="D86" s="44" t="s">
        <v>17</v>
      </c>
      <c r="E86" s="130"/>
      <c r="F86" s="130">
        <v>1.8</v>
      </c>
      <c r="G86" s="130"/>
      <c r="H86" s="3">
        <v>3.66</v>
      </c>
      <c r="I86" s="3"/>
      <c r="J86" s="3">
        <v>3.73</v>
      </c>
      <c r="K86" s="3"/>
      <c r="L86" s="6">
        <v>2.8</v>
      </c>
      <c r="M86" s="6">
        <v>4.2549539999999997</v>
      </c>
      <c r="N86" s="64">
        <v>4.2549539999999997</v>
      </c>
      <c r="O86" s="272"/>
      <c r="P86" s="275"/>
      <c r="Q86" s="271"/>
    </row>
    <row r="87" spans="1:17" s="29" customFormat="1" ht="24.75" customHeight="1">
      <c r="A87" s="262"/>
      <c r="B87" s="271"/>
      <c r="C87" s="270"/>
      <c r="D87" s="146" t="s">
        <v>12</v>
      </c>
      <c r="E87" s="147"/>
      <c r="F87" s="147"/>
      <c r="G87" s="147"/>
      <c r="H87" s="3"/>
      <c r="I87" s="3"/>
      <c r="J87" s="3"/>
      <c r="K87" s="3"/>
      <c r="L87" s="6"/>
      <c r="M87" s="6">
        <v>0.85491200000000001</v>
      </c>
      <c r="N87" s="64">
        <v>0.85491200000000001</v>
      </c>
      <c r="O87" s="272"/>
      <c r="P87" s="275"/>
      <c r="Q87" s="271"/>
    </row>
    <row r="88" spans="1:17" s="29" customFormat="1" ht="24.75" customHeight="1">
      <c r="A88" s="262"/>
      <c r="B88" s="271"/>
      <c r="C88" s="270"/>
      <c r="D88" s="44" t="s">
        <v>14</v>
      </c>
      <c r="E88" s="130"/>
      <c r="F88" s="130">
        <v>3.6</v>
      </c>
      <c r="G88" s="130"/>
      <c r="H88" s="3">
        <v>8.5809999999999995</v>
      </c>
      <c r="I88" s="3"/>
      <c r="J88" s="3">
        <v>8.6</v>
      </c>
      <c r="K88" s="3"/>
      <c r="L88" s="6">
        <v>6.7</v>
      </c>
      <c r="M88" s="6">
        <v>8.4036340000000003</v>
      </c>
      <c r="N88" s="64">
        <v>8.4036340000000003</v>
      </c>
      <c r="O88" s="272"/>
      <c r="P88" s="275"/>
      <c r="Q88" s="271"/>
    </row>
    <row r="89" spans="1:17" s="29" customFormat="1" ht="21.75" customHeight="1">
      <c r="A89" s="262">
        <f>A85+1</f>
        <v>23</v>
      </c>
      <c r="B89" s="271" t="s">
        <v>71</v>
      </c>
      <c r="C89" s="270" t="s">
        <v>281</v>
      </c>
      <c r="D89" s="9" t="s">
        <v>4</v>
      </c>
      <c r="E89" s="11">
        <f>E90+E91</f>
        <v>0</v>
      </c>
      <c r="F89" s="11">
        <f t="shared" ref="F89:M89" si="25">F90+F91</f>
        <v>7.5</v>
      </c>
      <c r="G89" s="11">
        <f t="shared" si="25"/>
        <v>0</v>
      </c>
      <c r="H89" s="10">
        <f t="shared" si="25"/>
        <v>5.2610000000000001</v>
      </c>
      <c r="I89" s="11">
        <f t="shared" si="25"/>
        <v>0</v>
      </c>
      <c r="J89" s="11">
        <f t="shared" si="25"/>
        <v>3</v>
      </c>
      <c r="K89" s="11">
        <f t="shared" si="25"/>
        <v>0</v>
      </c>
      <c r="L89" s="10">
        <f t="shared" si="25"/>
        <v>2.7664</v>
      </c>
      <c r="M89" s="10">
        <f t="shared" si="25"/>
        <v>2.5191527200000001</v>
      </c>
      <c r="N89" s="64">
        <f>N90+N91</f>
        <v>2.5191527200000001</v>
      </c>
      <c r="O89" s="272"/>
      <c r="P89" s="275" t="s">
        <v>424</v>
      </c>
      <c r="Q89" s="271" t="s">
        <v>425</v>
      </c>
    </row>
    <row r="90" spans="1:17" s="29" customFormat="1" ht="21.75" customHeight="1">
      <c r="A90" s="262"/>
      <c r="B90" s="271"/>
      <c r="C90" s="270"/>
      <c r="D90" s="44" t="s">
        <v>17</v>
      </c>
      <c r="E90" s="130"/>
      <c r="F90" s="130"/>
      <c r="G90" s="130"/>
      <c r="H90" s="3"/>
      <c r="I90" s="3"/>
      <c r="J90" s="3"/>
      <c r="K90" s="3"/>
      <c r="L90" s="6"/>
      <c r="M90" s="6"/>
      <c r="N90" s="64"/>
      <c r="O90" s="272"/>
      <c r="P90" s="275"/>
      <c r="Q90" s="271"/>
    </row>
    <row r="91" spans="1:17" s="29" customFormat="1" ht="21.75" customHeight="1">
      <c r="A91" s="262"/>
      <c r="B91" s="271"/>
      <c r="C91" s="270"/>
      <c r="D91" s="44" t="s">
        <v>14</v>
      </c>
      <c r="E91" s="130"/>
      <c r="F91" s="130">
        <v>7.5</v>
      </c>
      <c r="G91" s="130"/>
      <c r="H91" s="3">
        <v>5.2610000000000001</v>
      </c>
      <c r="I91" s="3"/>
      <c r="J91" s="39">
        <v>3</v>
      </c>
      <c r="K91" s="39"/>
      <c r="L91" s="6">
        <v>2.7664</v>
      </c>
      <c r="M91" s="6">
        <v>2.5191527200000001</v>
      </c>
      <c r="N91" s="64">
        <v>2.5191527200000001</v>
      </c>
      <c r="O91" s="272"/>
      <c r="P91" s="275"/>
      <c r="Q91" s="271"/>
    </row>
    <row r="92" spans="1:17" s="29" customFormat="1" ht="16.5" customHeight="1">
      <c r="A92" s="126"/>
      <c r="B92" s="84" t="s">
        <v>296</v>
      </c>
      <c r="C92" s="66"/>
      <c r="D92" s="81"/>
      <c r="E92" s="64">
        <f>E81+E85+E89</f>
        <v>0.3</v>
      </c>
      <c r="F92" s="64">
        <f t="shared" ref="F92:N92" si="26">F81+F85+F89</f>
        <v>13.71</v>
      </c>
      <c r="G92" s="64">
        <f t="shared" si="26"/>
        <v>0.3</v>
      </c>
      <c r="H92" s="64">
        <f t="shared" si="26"/>
        <v>18.727</v>
      </c>
      <c r="I92" s="64">
        <f t="shared" si="26"/>
        <v>0.3</v>
      </c>
      <c r="J92" s="64">
        <f t="shared" si="26"/>
        <v>17.03</v>
      </c>
      <c r="K92" s="64">
        <f t="shared" si="26"/>
        <v>0.3</v>
      </c>
      <c r="L92" s="64">
        <f t="shared" si="26"/>
        <v>12.282399999999999</v>
      </c>
      <c r="M92" s="64">
        <f t="shared" si="26"/>
        <v>16.032652720000002</v>
      </c>
      <c r="N92" s="64">
        <f t="shared" si="26"/>
        <v>19.692652720000002</v>
      </c>
      <c r="O92" s="82"/>
      <c r="P92" s="83"/>
      <c r="Q92" s="83"/>
    </row>
    <row r="93" spans="1:17" s="29" customFormat="1" ht="15.75" customHeight="1">
      <c r="A93" s="288" t="s">
        <v>166</v>
      </c>
      <c r="B93" s="289"/>
      <c r="C93" s="289"/>
      <c r="D93" s="289"/>
      <c r="E93" s="289"/>
      <c r="F93" s="289"/>
      <c r="G93" s="289"/>
      <c r="H93" s="289"/>
      <c r="I93" s="289"/>
      <c r="J93" s="289"/>
      <c r="K93" s="289"/>
      <c r="L93" s="289"/>
      <c r="M93" s="289"/>
      <c r="N93" s="289"/>
      <c r="O93" s="289"/>
      <c r="P93" s="289"/>
      <c r="Q93" s="289"/>
    </row>
    <row r="94" spans="1:17" s="29" customFormat="1" ht="25.5" customHeight="1">
      <c r="A94" s="262">
        <f>A89+1</f>
        <v>24</v>
      </c>
      <c r="B94" s="267" t="s">
        <v>13</v>
      </c>
      <c r="C94" s="262" t="s">
        <v>346</v>
      </c>
      <c r="D94" s="9" t="s">
        <v>4</v>
      </c>
      <c r="E94" s="11">
        <f>E95+E96+E97</f>
        <v>1.7</v>
      </c>
      <c r="F94" s="12">
        <f t="shared" ref="F94:N94" si="27">F95+F96+F97</f>
        <v>2.39</v>
      </c>
      <c r="G94" s="11">
        <f t="shared" si="27"/>
        <v>1.7</v>
      </c>
      <c r="H94" s="11">
        <f t="shared" si="27"/>
        <v>1.3</v>
      </c>
      <c r="I94" s="11">
        <f t="shared" si="27"/>
        <v>1.7</v>
      </c>
      <c r="J94" s="11">
        <f t="shared" si="27"/>
        <v>3.74</v>
      </c>
      <c r="K94" s="11">
        <f t="shared" si="27"/>
        <v>3.4</v>
      </c>
      <c r="L94" s="11">
        <f t="shared" si="27"/>
        <v>2.86</v>
      </c>
      <c r="M94" s="10">
        <f t="shared" si="27"/>
        <v>2.9499999999999997</v>
      </c>
      <c r="N94" s="64">
        <f t="shared" si="27"/>
        <v>2.9499999999999997</v>
      </c>
      <c r="O94" s="268"/>
      <c r="P94" s="266" t="s">
        <v>86</v>
      </c>
      <c r="Q94" s="269" t="s">
        <v>433</v>
      </c>
    </row>
    <row r="95" spans="1:17" s="29" customFormat="1" ht="25.5" customHeight="1">
      <c r="A95" s="262"/>
      <c r="B95" s="267"/>
      <c r="C95" s="262"/>
      <c r="D95" s="128" t="s">
        <v>12</v>
      </c>
      <c r="E95" s="126">
        <v>1.7</v>
      </c>
      <c r="F95" s="7"/>
      <c r="G95" s="126">
        <v>1.7</v>
      </c>
      <c r="H95" s="126"/>
      <c r="I95" s="126">
        <v>1.7</v>
      </c>
      <c r="J95" s="6"/>
      <c r="K95" s="126">
        <v>1.7</v>
      </c>
      <c r="L95" s="6"/>
      <c r="M95" s="126"/>
      <c r="N95" s="64"/>
      <c r="O95" s="268"/>
      <c r="P95" s="266"/>
      <c r="Q95" s="269"/>
    </row>
    <row r="96" spans="1:17" s="29" customFormat="1" ht="25.5" customHeight="1">
      <c r="A96" s="262"/>
      <c r="B96" s="267"/>
      <c r="C96" s="262"/>
      <c r="D96" s="128" t="s">
        <v>14</v>
      </c>
      <c r="E96" s="126"/>
      <c r="F96" s="7">
        <v>2.39</v>
      </c>
      <c r="G96" s="6"/>
      <c r="H96" s="6">
        <v>1.3</v>
      </c>
      <c r="I96" s="6"/>
      <c r="J96" s="99">
        <v>3.7</v>
      </c>
      <c r="K96" s="99">
        <v>1.7</v>
      </c>
      <c r="L96" s="99"/>
      <c r="M96" s="99">
        <v>2.9</v>
      </c>
      <c r="N96" s="100">
        <v>2.9</v>
      </c>
      <c r="O96" s="268"/>
      <c r="P96" s="266"/>
      <c r="Q96" s="269"/>
    </row>
    <row r="97" spans="1:17" s="29" customFormat="1" ht="25.5" customHeight="1">
      <c r="A97" s="262"/>
      <c r="B97" s="267"/>
      <c r="C97" s="262"/>
      <c r="D97" s="128" t="s">
        <v>5</v>
      </c>
      <c r="E97" s="126"/>
      <c r="F97" s="6"/>
      <c r="G97" s="6"/>
      <c r="H97" s="6"/>
      <c r="I97" s="6"/>
      <c r="J97" s="101">
        <v>0.04</v>
      </c>
      <c r="K97" s="101"/>
      <c r="L97" s="101">
        <v>2.86</v>
      </c>
      <c r="M97" s="99">
        <v>0.05</v>
      </c>
      <c r="N97" s="100">
        <v>0.05</v>
      </c>
      <c r="O97" s="268"/>
      <c r="P97" s="266"/>
      <c r="Q97" s="269"/>
    </row>
    <row r="98" spans="1:17" s="29" customFormat="1" ht="15.75" customHeight="1">
      <c r="A98" s="262" t="s">
        <v>183</v>
      </c>
      <c r="B98" s="262"/>
      <c r="C98" s="262"/>
      <c r="D98" s="262"/>
      <c r="E98" s="262"/>
      <c r="F98" s="262"/>
      <c r="G98" s="262"/>
      <c r="H98" s="262"/>
      <c r="I98" s="262"/>
      <c r="J98" s="262"/>
      <c r="K98" s="262"/>
      <c r="L98" s="262"/>
      <c r="M98" s="262"/>
      <c r="N98" s="262"/>
      <c r="O98" s="262"/>
      <c r="P98" s="262"/>
      <c r="Q98" s="131"/>
    </row>
    <row r="99" spans="1:17" s="29" customFormat="1" ht="134.25" customHeight="1">
      <c r="A99" s="262">
        <f>A94+1</f>
        <v>25</v>
      </c>
      <c r="B99" s="267" t="s">
        <v>203</v>
      </c>
      <c r="C99" s="262" t="s">
        <v>346</v>
      </c>
      <c r="D99" s="9" t="s">
        <v>4</v>
      </c>
      <c r="E99" s="11">
        <f>E100+E101</f>
        <v>45</v>
      </c>
      <c r="F99" s="10">
        <f t="shared" ref="F99:N99" si="28">F100+F101</f>
        <v>6.63</v>
      </c>
      <c r="G99" s="11">
        <f t="shared" si="28"/>
        <v>30</v>
      </c>
      <c r="H99" s="11">
        <f t="shared" si="28"/>
        <v>0.9</v>
      </c>
      <c r="I99" s="11">
        <f t="shared" si="28"/>
        <v>40</v>
      </c>
      <c r="J99" s="11">
        <f t="shared" si="28"/>
        <v>10</v>
      </c>
      <c r="K99" s="10">
        <f t="shared" si="28"/>
        <v>4.07</v>
      </c>
      <c r="L99" s="10">
        <f t="shared" si="28"/>
        <v>4.07</v>
      </c>
      <c r="M99" s="10">
        <f t="shared" si="28"/>
        <v>6</v>
      </c>
      <c r="N99" s="64">
        <f t="shared" si="28"/>
        <v>5.55</v>
      </c>
      <c r="O99" s="268"/>
      <c r="P99" s="266" t="s">
        <v>88</v>
      </c>
      <c r="Q99" s="311" t="s">
        <v>434</v>
      </c>
    </row>
    <row r="100" spans="1:17" s="29" customFormat="1" ht="134.25" customHeight="1">
      <c r="A100" s="262"/>
      <c r="B100" s="267"/>
      <c r="C100" s="262"/>
      <c r="D100" s="128" t="s">
        <v>14</v>
      </c>
      <c r="E100" s="126">
        <v>45</v>
      </c>
      <c r="F100" s="6">
        <v>6.63</v>
      </c>
      <c r="G100" s="45">
        <v>30</v>
      </c>
      <c r="H100" s="6"/>
      <c r="I100" s="45">
        <v>40</v>
      </c>
      <c r="J100" s="45">
        <v>10</v>
      </c>
      <c r="K100" s="6">
        <v>2.78</v>
      </c>
      <c r="L100" s="6">
        <v>2.78</v>
      </c>
      <c r="M100" s="6">
        <v>5</v>
      </c>
      <c r="N100" s="100">
        <v>2</v>
      </c>
      <c r="O100" s="268"/>
      <c r="P100" s="266"/>
      <c r="Q100" s="312"/>
    </row>
    <row r="101" spans="1:17" s="29" customFormat="1" ht="134.25" customHeight="1">
      <c r="A101" s="262"/>
      <c r="B101" s="267"/>
      <c r="C101" s="262"/>
      <c r="D101" s="128" t="s">
        <v>5</v>
      </c>
      <c r="E101" s="126"/>
      <c r="F101" s="6"/>
      <c r="G101" s="6"/>
      <c r="H101" s="6">
        <v>0.9</v>
      </c>
      <c r="I101" s="6"/>
      <c r="J101" s="99"/>
      <c r="K101" s="99">
        <v>1.29</v>
      </c>
      <c r="L101" s="6">
        <v>1.29</v>
      </c>
      <c r="M101" s="6">
        <v>1</v>
      </c>
      <c r="N101" s="100">
        <v>3.55</v>
      </c>
      <c r="O101" s="268"/>
      <c r="P101" s="266"/>
      <c r="Q101" s="313"/>
    </row>
    <row r="102" spans="1:17" s="29" customFormat="1" ht="24" customHeight="1">
      <c r="A102" s="262">
        <f>A99+1</f>
        <v>26</v>
      </c>
      <c r="B102" s="267" t="s">
        <v>143</v>
      </c>
      <c r="C102" s="262" t="s">
        <v>346</v>
      </c>
      <c r="D102" s="9" t="s">
        <v>4</v>
      </c>
      <c r="E102" s="11">
        <f>E103+E104+E105</f>
        <v>28.95</v>
      </c>
      <c r="F102" s="11">
        <f t="shared" ref="F102:N102" si="29">F103+F104+F105</f>
        <v>3.97</v>
      </c>
      <c r="G102" s="11">
        <f t="shared" si="29"/>
        <v>25.86</v>
      </c>
      <c r="H102" s="11">
        <f t="shared" si="29"/>
        <v>4.3499999999999996</v>
      </c>
      <c r="I102" s="11">
        <f t="shared" si="29"/>
        <v>19.97</v>
      </c>
      <c r="J102" s="11">
        <f t="shared" si="29"/>
        <v>47.5</v>
      </c>
      <c r="K102" s="11">
        <f t="shared" si="29"/>
        <v>14.3</v>
      </c>
      <c r="L102" s="11">
        <f t="shared" si="29"/>
        <v>7.69</v>
      </c>
      <c r="M102" s="11">
        <f t="shared" si="29"/>
        <v>17.5</v>
      </c>
      <c r="N102" s="100">
        <f t="shared" si="29"/>
        <v>16.62</v>
      </c>
      <c r="O102" s="268"/>
      <c r="P102" s="266" t="s">
        <v>274</v>
      </c>
      <c r="Q102" s="259" t="s">
        <v>435</v>
      </c>
    </row>
    <row r="103" spans="1:17" s="29" customFormat="1" ht="24" customHeight="1">
      <c r="A103" s="262"/>
      <c r="B103" s="267"/>
      <c r="C103" s="262"/>
      <c r="D103" s="131" t="s">
        <v>14</v>
      </c>
      <c r="E103" s="126">
        <v>28.95</v>
      </c>
      <c r="F103" s="7">
        <v>3.97</v>
      </c>
      <c r="G103" s="7">
        <v>25.86</v>
      </c>
      <c r="H103" s="7">
        <v>0.35</v>
      </c>
      <c r="I103" s="7">
        <v>19.97</v>
      </c>
      <c r="J103" s="99">
        <v>4</v>
      </c>
      <c r="K103" s="99">
        <v>14.3</v>
      </c>
      <c r="L103" s="99">
        <v>0.2</v>
      </c>
      <c r="M103" s="99">
        <v>16</v>
      </c>
      <c r="N103" s="100">
        <v>2.89</v>
      </c>
      <c r="O103" s="268"/>
      <c r="P103" s="266"/>
      <c r="Q103" s="260"/>
    </row>
    <row r="104" spans="1:17" s="29" customFormat="1" ht="24" customHeight="1">
      <c r="A104" s="262"/>
      <c r="B104" s="267"/>
      <c r="C104" s="262"/>
      <c r="D104" s="131" t="s">
        <v>17</v>
      </c>
      <c r="E104" s="126"/>
      <c r="F104" s="6"/>
      <c r="G104" s="6"/>
      <c r="H104" s="7"/>
      <c r="I104" s="7"/>
      <c r="J104" s="99"/>
      <c r="K104" s="99"/>
      <c r="L104" s="99"/>
      <c r="M104" s="99"/>
      <c r="N104" s="100"/>
      <c r="O104" s="268"/>
      <c r="P104" s="266"/>
      <c r="Q104" s="260"/>
    </row>
    <row r="105" spans="1:17" s="29" customFormat="1" ht="24" customHeight="1">
      <c r="A105" s="262"/>
      <c r="B105" s="267"/>
      <c r="C105" s="262"/>
      <c r="D105" s="128" t="s">
        <v>5</v>
      </c>
      <c r="E105" s="126"/>
      <c r="F105" s="6"/>
      <c r="G105" s="6"/>
      <c r="H105" s="7">
        <v>4</v>
      </c>
      <c r="I105" s="7"/>
      <c r="J105" s="99">
        <v>43.5</v>
      </c>
      <c r="K105" s="99"/>
      <c r="L105" s="99">
        <v>7.49</v>
      </c>
      <c r="M105" s="99">
        <v>1.5</v>
      </c>
      <c r="N105" s="100">
        <v>13.73</v>
      </c>
      <c r="O105" s="268"/>
      <c r="P105" s="266"/>
      <c r="Q105" s="261"/>
    </row>
    <row r="106" spans="1:17" s="29" customFormat="1" ht="54" customHeight="1">
      <c r="A106" s="262">
        <f>A102+1</f>
        <v>27</v>
      </c>
      <c r="B106" s="267" t="s">
        <v>15</v>
      </c>
      <c r="C106" s="262" t="s">
        <v>346</v>
      </c>
      <c r="D106" s="9" t="s">
        <v>4</v>
      </c>
      <c r="E106" s="11">
        <f>E107+E108</f>
        <v>1</v>
      </c>
      <c r="F106" s="11">
        <f t="shared" ref="F106:N106" si="30">F107+F108</f>
        <v>0.49</v>
      </c>
      <c r="G106" s="11">
        <f t="shared" si="30"/>
        <v>1</v>
      </c>
      <c r="H106" s="11">
        <f t="shared" si="30"/>
        <v>0.3</v>
      </c>
      <c r="I106" s="11">
        <f t="shared" si="30"/>
        <v>5</v>
      </c>
      <c r="J106" s="11">
        <f t="shared" si="30"/>
        <v>0.36</v>
      </c>
      <c r="K106" s="11">
        <f t="shared" si="30"/>
        <v>0.5</v>
      </c>
      <c r="L106" s="12">
        <f t="shared" si="30"/>
        <v>0.71399999999999997</v>
      </c>
      <c r="M106" s="11">
        <f t="shared" si="30"/>
        <v>0.5</v>
      </c>
      <c r="N106" s="64">
        <f t="shared" si="30"/>
        <v>0.5</v>
      </c>
      <c r="O106" s="268"/>
      <c r="P106" s="266" t="s">
        <v>87</v>
      </c>
      <c r="Q106" s="259" t="s">
        <v>436</v>
      </c>
    </row>
    <row r="107" spans="1:17" s="29" customFormat="1" ht="54" customHeight="1">
      <c r="A107" s="262"/>
      <c r="B107" s="267"/>
      <c r="C107" s="262"/>
      <c r="D107" s="31" t="s">
        <v>12</v>
      </c>
      <c r="E107" s="95">
        <v>1</v>
      </c>
      <c r="F107" s="7">
        <v>0.49</v>
      </c>
      <c r="G107" s="45">
        <v>1</v>
      </c>
      <c r="H107" s="6"/>
      <c r="I107" s="45">
        <v>5</v>
      </c>
      <c r="J107" s="99"/>
      <c r="K107" s="99"/>
      <c r="L107" s="99"/>
      <c r="M107" s="99">
        <v>0.5</v>
      </c>
      <c r="N107" s="65">
        <v>0</v>
      </c>
      <c r="O107" s="268"/>
      <c r="P107" s="266"/>
      <c r="Q107" s="260"/>
    </row>
    <row r="108" spans="1:17" s="29" customFormat="1" ht="54" customHeight="1">
      <c r="A108" s="262"/>
      <c r="B108" s="267"/>
      <c r="C108" s="262"/>
      <c r="D108" s="128" t="s">
        <v>5</v>
      </c>
      <c r="E108" s="126"/>
      <c r="F108" s="6"/>
      <c r="G108" s="6"/>
      <c r="H108" s="6">
        <v>0.3</v>
      </c>
      <c r="I108" s="6"/>
      <c r="J108" s="101">
        <v>0.36</v>
      </c>
      <c r="K108" s="99">
        <v>0.5</v>
      </c>
      <c r="L108" s="101">
        <v>0.71399999999999997</v>
      </c>
      <c r="M108" s="99"/>
      <c r="N108" s="64">
        <v>0.5</v>
      </c>
      <c r="O108" s="268"/>
      <c r="P108" s="266"/>
      <c r="Q108" s="261"/>
    </row>
    <row r="109" spans="1:17" s="29" customFormat="1" ht="55.5" customHeight="1">
      <c r="A109" s="262">
        <f>A106+1</f>
        <v>28</v>
      </c>
      <c r="B109" s="267" t="s">
        <v>189</v>
      </c>
      <c r="C109" s="262" t="s">
        <v>346</v>
      </c>
      <c r="D109" s="9" t="s">
        <v>4</v>
      </c>
      <c r="E109" s="11">
        <f>E110+E111</f>
        <v>10</v>
      </c>
      <c r="F109" s="10">
        <f t="shared" ref="F109:N109" si="31">F110+F111</f>
        <v>50.779999999999994</v>
      </c>
      <c r="G109" s="11">
        <f t="shared" si="31"/>
        <v>10</v>
      </c>
      <c r="H109" s="11">
        <f t="shared" si="31"/>
        <v>65.7</v>
      </c>
      <c r="I109" s="11">
        <f t="shared" si="31"/>
        <v>10</v>
      </c>
      <c r="J109" s="11">
        <f t="shared" si="31"/>
        <v>37.5</v>
      </c>
      <c r="K109" s="10">
        <f t="shared" si="31"/>
        <v>45.460999999999999</v>
      </c>
      <c r="L109" s="10">
        <f t="shared" si="31"/>
        <v>46.459052</v>
      </c>
      <c r="M109" s="11">
        <f t="shared" si="31"/>
        <v>10</v>
      </c>
      <c r="N109" s="64">
        <f t="shared" si="31"/>
        <v>27.47</v>
      </c>
      <c r="O109" s="268"/>
      <c r="P109" s="266" t="s">
        <v>89</v>
      </c>
      <c r="Q109" s="259" t="s">
        <v>437</v>
      </c>
    </row>
    <row r="110" spans="1:17" s="29" customFormat="1" ht="55.5" customHeight="1">
      <c r="A110" s="262"/>
      <c r="B110" s="267"/>
      <c r="C110" s="262"/>
      <c r="D110" s="128" t="s">
        <v>17</v>
      </c>
      <c r="E110" s="126">
        <v>10</v>
      </c>
      <c r="F110" s="6">
        <v>47.3</v>
      </c>
      <c r="G110" s="45">
        <v>10</v>
      </c>
      <c r="H110" s="6">
        <v>56.3</v>
      </c>
      <c r="I110" s="45">
        <v>10</v>
      </c>
      <c r="J110" s="99">
        <v>37.5</v>
      </c>
      <c r="K110" s="103">
        <v>45.460999999999999</v>
      </c>
      <c r="L110" s="99">
        <v>45.985999999999997</v>
      </c>
      <c r="M110" s="103">
        <v>10</v>
      </c>
      <c r="N110" s="64">
        <v>27.47</v>
      </c>
      <c r="O110" s="268"/>
      <c r="P110" s="266"/>
      <c r="Q110" s="260"/>
    </row>
    <row r="111" spans="1:17" s="29" customFormat="1" ht="55.5" customHeight="1">
      <c r="A111" s="262"/>
      <c r="B111" s="267"/>
      <c r="C111" s="262"/>
      <c r="D111" s="128" t="s">
        <v>14</v>
      </c>
      <c r="E111" s="126"/>
      <c r="F111" s="7">
        <v>3.48</v>
      </c>
      <c r="G111" s="7"/>
      <c r="H111" s="7">
        <v>9.4</v>
      </c>
      <c r="I111" s="7"/>
      <c r="J111" s="99"/>
      <c r="K111" s="99"/>
      <c r="L111" s="99">
        <v>0.47305199999999997</v>
      </c>
      <c r="M111" s="99"/>
      <c r="N111" s="100"/>
      <c r="O111" s="268"/>
      <c r="P111" s="266"/>
      <c r="Q111" s="261"/>
    </row>
    <row r="112" spans="1:17" s="29" customFormat="1" ht="24.75" customHeight="1">
      <c r="A112" s="262">
        <f>A109+1</f>
        <v>29</v>
      </c>
      <c r="B112" s="267" t="s">
        <v>18</v>
      </c>
      <c r="C112" s="262" t="s">
        <v>346</v>
      </c>
      <c r="D112" s="9" t="s">
        <v>4</v>
      </c>
      <c r="E112" s="11">
        <f>E113+E114+E115</f>
        <v>27.6</v>
      </c>
      <c r="F112" s="11">
        <f t="shared" ref="F112:N112" si="32">F113+F114+F115</f>
        <v>15</v>
      </c>
      <c r="G112" s="11">
        <f t="shared" si="32"/>
        <v>1.3</v>
      </c>
      <c r="H112" s="11">
        <f t="shared" si="32"/>
        <v>25</v>
      </c>
      <c r="I112" s="11">
        <f t="shared" si="32"/>
        <v>0</v>
      </c>
      <c r="J112" s="11">
        <f t="shared" si="32"/>
        <v>0</v>
      </c>
      <c r="K112" s="11">
        <f t="shared" si="32"/>
        <v>0</v>
      </c>
      <c r="L112" s="11">
        <f t="shared" si="32"/>
        <v>0</v>
      </c>
      <c r="M112" s="11">
        <f t="shared" si="32"/>
        <v>0</v>
      </c>
      <c r="N112" s="65">
        <f t="shared" si="32"/>
        <v>0</v>
      </c>
      <c r="O112" s="268">
        <f>7+18</f>
        <v>25</v>
      </c>
      <c r="P112" s="269" t="s">
        <v>229</v>
      </c>
      <c r="Q112" s="259" t="s">
        <v>398</v>
      </c>
    </row>
    <row r="113" spans="1:17" s="29" customFormat="1" ht="24.75" customHeight="1">
      <c r="A113" s="262"/>
      <c r="B113" s="267"/>
      <c r="C113" s="262"/>
      <c r="D113" s="131" t="s">
        <v>17</v>
      </c>
      <c r="E113" s="126">
        <v>27.6</v>
      </c>
      <c r="F113" s="45">
        <v>15</v>
      </c>
      <c r="G113" s="6">
        <v>1.3</v>
      </c>
      <c r="H113" s="45">
        <v>25</v>
      </c>
      <c r="I113" s="6"/>
      <c r="J113" s="99"/>
      <c r="K113" s="99"/>
      <c r="L113" s="99"/>
      <c r="M113" s="99"/>
      <c r="N113" s="100"/>
      <c r="O113" s="268"/>
      <c r="P113" s="269"/>
      <c r="Q113" s="260"/>
    </row>
    <row r="114" spans="1:17" s="29" customFormat="1" ht="24.75" customHeight="1">
      <c r="A114" s="262"/>
      <c r="B114" s="267"/>
      <c r="C114" s="262"/>
      <c r="D114" s="131" t="s">
        <v>12</v>
      </c>
      <c r="E114" s="126"/>
      <c r="F114" s="6"/>
      <c r="G114" s="6"/>
      <c r="H114" s="6"/>
      <c r="I114" s="6"/>
      <c r="J114" s="99"/>
      <c r="K114" s="99"/>
      <c r="L114" s="99"/>
      <c r="M114" s="99"/>
      <c r="N114" s="100"/>
      <c r="O114" s="268"/>
      <c r="P114" s="269"/>
      <c r="Q114" s="260"/>
    </row>
    <row r="115" spans="1:17" s="29" customFormat="1" ht="24.75" customHeight="1">
      <c r="A115" s="262"/>
      <c r="B115" s="267"/>
      <c r="C115" s="262"/>
      <c r="D115" s="128" t="s">
        <v>5</v>
      </c>
      <c r="E115" s="126"/>
      <c r="F115" s="6"/>
      <c r="G115" s="6"/>
      <c r="H115" s="6"/>
      <c r="I115" s="6"/>
      <c r="J115" s="99"/>
      <c r="K115" s="99"/>
      <c r="L115" s="99"/>
      <c r="M115" s="99"/>
      <c r="N115" s="100"/>
      <c r="O115" s="268"/>
      <c r="P115" s="269"/>
      <c r="Q115" s="261"/>
    </row>
    <row r="116" spans="1:17" s="29" customFormat="1" ht="154.5" customHeight="1">
      <c r="A116" s="256">
        <f>A112+1</f>
        <v>30</v>
      </c>
      <c r="B116" s="259" t="s">
        <v>347</v>
      </c>
      <c r="C116" s="256" t="s">
        <v>346</v>
      </c>
      <c r="D116" s="9" t="s">
        <v>4</v>
      </c>
      <c r="E116" s="11">
        <f>E117</f>
        <v>1</v>
      </c>
      <c r="F116" s="11">
        <f t="shared" ref="F116:M116" si="33">F117</f>
        <v>0</v>
      </c>
      <c r="G116" s="11">
        <f t="shared" si="33"/>
        <v>1</v>
      </c>
      <c r="H116" s="11">
        <f t="shared" si="33"/>
        <v>0</v>
      </c>
      <c r="I116" s="11">
        <f t="shared" si="33"/>
        <v>1</v>
      </c>
      <c r="J116" s="11">
        <f t="shared" si="33"/>
        <v>0</v>
      </c>
      <c r="K116" s="11">
        <f t="shared" si="33"/>
        <v>1</v>
      </c>
      <c r="L116" s="11">
        <f t="shared" si="33"/>
        <v>0</v>
      </c>
      <c r="M116" s="11">
        <f t="shared" si="33"/>
        <v>1</v>
      </c>
      <c r="N116" s="102">
        <f>N117</f>
        <v>1</v>
      </c>
      <c r="O116" s="263"/>
      <c r="P116" s="259" t="s">
        <v>348</v>
      </c>
      <c r="Q116" s="259" t="s">
        <v>438</v>
      </c>
    </row>
    <row r="117" spans="1:17" s="29" customFormat="1" ht="154.5" customHeight="1">
      <c r="A117" s="258"/>
      <c r="B117" s="261"/>
      <c r="C117" s="258"/>
      <c r="D117" s="131" t="s">
        <v>17</v>
      </c>
      <c r="E117" s="126">
        <v>1</v>
      </c>
      <c r="F117" s="6"/>
      <c r="G117" s="45">
        <v>1</v>
      </c>
      <c r="H117" s="45"/>
      <c r="I117" s="45">
        <v>1</v>
      </c>
      <c r="J117" s="45"/>
      <c r="K117" s="45">
        <v>1</v>
      </c>
      <c r="L117" s="45"/>
      <c r="M117" s="45">
        <v>1</v>
      </c>
      <c r="N117" s="65">
        <v>1</v>
      </c>
      <c r="O117" s="265"/>
      <c r="P117" s="261"/>
      <c r="Q117" s="261"/>
    </row>
    <row r="118" spans="1:17" s="29" customFormat="1" ht="54" customHeight="1">
      <c r="A118" s="262">
        <f>A116+1</f>
        <v>31</v>
      </c>
      <c r="B118" s="267" t="s">
        <v>19</v>
      </c>
      <c r="C118" s="262" t="s">
        <v>346</v>
      </c>
      <c r="D118" s="9" t="s">
        <v>4</v>
      </c>
      <c r="E118" s="11">
        <f>E119+E120+E121</f>
        <v>0</v>
      </c>
      <c r="F118" s="10">
        <f t="shared" ref="F118:N118" si="34">F119+F120+F121</f>
        <v>97.79</v>
      </c>
      <c r="G118" s="11">
        <f t="shared" si="34"/>
        <v>0</v>
      </c>
      <c r="H118" s="11">
        <f t="shared" si="34"/>
        <v>482.4</v>
      </c>
      <c r="I118" s="11">
        <f t="shared" si="34"/>
        <v>0</v>
      </c>
      <c r="J118" s="11">
        <f t="shared" si="34"/>
        <v>44.9</v>
      </c>
      <c r="K118" s="11">
        <f t="shared" si="34"/>
        <v>0</v>
      </c>
      <c r="L118" s="11">
        <f t="shared" si="34"/>
        <v>0</v>
      </c>
      <c r="M118" s="11">
        <f t="shared" si="34"/>
        <v>0</v>
      </c>
      <c r="N118" s="102">
        <f t="shared" si="34"/>
        <v>0</v>
      </c>
      <c r="O118" s="268"/>
      <c r="P118" s="269" t="s">
        <v>88</v>
      </c>
      <c r="Q118" s="259" t="s">
        <v>349</v>
      </c>
    </row>
    <row r="119" spans="1:17" s="29" customFormat="1" ht="54" customHeight="1">
      <c r="A119" s="262"/>
      <c r="B119" s="267"/>
      <c r="C119" s="262"/>
      <c r="D119" s="128" t="s">
        <v>17</v>
      </c>
      <c r="E119" s="126"/>
      <c r="F119" s="6">
        <v>97.79</v>
      </c>
      <c r="G119" s="6"/>
      <c r="H119" s="6">
        <v>482.4</v>
      </c>
      <c r="I119" s="6"/>
      <c r="J119" s="99">
        <v>44.9</v>
      </c>
      <c r="K119" s="99"/>
      <c r="L119" s="99"/>
      <c r="M119" s="99"/>
      <c r="N119" s="100"/>
      <c r="O119" s="268"/>
      <c r="P119" s="269"/>
      <c r="Q119" s="260"/>
    </row>
    <row r="120" spans="1:17" s="29" customFormat="1" ht="54" customHeight="1">
      <c r="A120" s="262"/>
      <c r="B120" s="267"/>
      <c r="C120" s="262"/>
      <c r="D120" s="128" t="s">
        <v>14</v>
      </c>
      <c r="E120" s="126"/>
      <c r="F120" s="6"/>
      <c r="G120" s="6"/>
      <c r="H120" s="6"/>
      <c r="I120" s="6"/>
      <c r="J120" s="99"/>
      <c r="K120" s="99"/>
      <c r="L120" s="99"/>
      <c r="M120" s="99"/>
      <c r="N120" s="100"/>
      <c r="O120" s="268"/>
      <c r="P120" s="269"/>
      <c r="Q120" s="260"/>
    </row>
    <row r="121" spans="1:17" s="29" customFormat="1" ht="54" customHeight="1">
      <c r="A121" s="262"/>
      <c r="B121" s="267"/>
      <c r="C121" s="262"/>
      <c r="D121" s="128" t="s">
        <v>5</v>
      </c>
      <c r="E121" s="126"/>
      <c r="F121" s="6"/>
      <c r="G121" s="6"/>
      <c r="H121" s="6"/>
      <c r="I121" s="6"/>
      <c r="J121" s="99"/>
      <c r="K121" s="99"/>
      <c r="L121" s="99"/>
      <c r="M121" s="99"/>
      <c r="N121" s="100"/>
      <c r="O121" s="268"/>
      <c r="P121" s="269"/>
      <c r="Q121" s="261"/>
    </row>
    <row r="122" spans="1:17" s="29" customFormat="1" ht="15.75" customHeight="1">
      <c r="A122" s="126"/>
      <c r="B122" s="81" t="s">
        <v>297</v>
      </c>
      <c r="C122" s="66"/>
      <c r="D122" s="81"/>
      <c r="E122" s="64">
        <f t="shared" ref="E122:N122" si="35">E99+E102+E106+E109+E112+E118</f>
        <v>112.55000000000001</v>
      </c>
      <c r="F122" s="64">
        <f t="shared" si="35"/>
        <v>174.66</v>
      </c>
      <c r="G122" s="64">
        <f t="shared" si="35"/>
        <v>68.16</v>
      </c>
      <c r="H122" s="64">
        <f t="shared" si="35"/>
        <v>578.65</v>
      </c>
      <c r="I122" s="64">
        <f t="shared" si="35"/>
        <v>74.97</v>
      </c>
      <c r="J122" s="64">
        <f t="shared" si="35"/>
        <v>140.26</v>
      </c>
      <c r="K122" s="64">
        <f t="shared" si="35"/>
        <v>64.331000000000003</v>
      </c>
      <c r="L122" s="64">
        <f t="shared" si="35"/>
        <v>58.933052000000004</v>
      </c>
      <c r="M122" s="66">
        <f t="shared" si="35"/>
        <v>34</v>
      </c>
      <c r="N122" s="64">
        <f t="shared" si="35"/>
        <v>50.14</v>
      </c>
      <c r="O122" s="82">
        <f>O94+O99+O102+O106+O109+O112+O118</f>
        <v>25</v>
      </c>
      <c r="P122" s="84"/>
      <c r="Q122" s="84"/>
    </row>
    <row r="123" spans="1:17" s="29" customFormat="1" ht="15.75" customHeight="1">
      <c r="A123" s="281" t="s">
        <v>168</v>
      </c>
      <c r="B123" s="282"/>
      <c r="C123" s="282"/>
      <c r="D123" s="282"/>
      <c r="E123" s="282"/>
      <c r="F123" s="282"/>
      <c r="G123" s="282"/>
      <c r="H123" s="282"/>
      <c r="I123" s="282"/>
      <c r="J123" s="282"/>
      <c r="K123" s="282"/>
      <c r="L123" s="282"/>
      <c r="M123" s="282"/>
      <c r="N123" s="282"/>
      <c r="O123" s="282"/>
      <c r="P123" s="282"/>
      <c r="Q123" s="282"/>
    </row>
    <row r="124" spans="1:17" s="29" customFormat="1" ht="39.75" customHeight="1">
      <c r="A124" s="262">
        <f>A118+1</f>
        <v>32</v>
      </c>
      <c r="B124" s="267" t="s">
        <v>20</v>
      </c>
      <c r="C124" s="262" t="s">
        <v>350</v>
      </c>
      <c r="D124" s="9" t="s">
        <v>4</v>
      </c>
      <c r="E124" s="11">
        <f>E125+E126</f>
        <v>0.5</v>
      </c>
      <c r="F124" s="10">
        <f t="shared" ref="F124:N124" si="36">F125+F126</f>
        <v>4.32</v>
      </c>
      <c r="G124" s="11">
        <f t="shared" si="36"/>
        <v>0.5</v>
      </c>
      <c r="H124" s="11">
        <f t="shared" si="36"/>
        <v>0.5</v>
      </c>
      <c r="I124" s="11">
        <f t="shared" si="36"/>
        <v>0.5</v>
      </c>
      <c r="J124" s="10">
        <f t="shared" si="36"/>
        <v>19.123999999999999</v>
      </c>
      <c r="K124" s="11">
        <f t="shared" si="36"/>
        <v>0.5</v>
      </c>
      <c r="L124" s="12">
        <f t="shared" si="36"/>
        <v>0.51200000000000001</v>
      </c>
      <c r="M124" s="11">
        <f t="shared" si="36"/>
        <v>0.5</v>
      </c>
      <c r="N124" s="64">
        <f t="shared" si="36"/>
        <v>4</v>
      </c>
      <c r="O124" s="268"/>
      <c r="P124" s="266" t="s">
        <v>215</v>
      </c>
      <c r="Q124" s="259" t="s">
        <v>439</v>
      </c>
    </row>
    <row r="125" spans="1:17" s="29" customFormat="1" ht="39.75" customHeight="1">
      <c r="A125" s="262"/>
      <c r="B125" s="267"/>
      <c r="C125" s="262"/>
      <c r="D125" s="128" t="s">
        <v>14</v>
      </c>
      <c r="E125" s="126">
        <v>0.5</v>
      </c>
      <c r="F125" s="6">
        <v>4.32</v>
      </c>
      <c r="G125" s="6">
        <v>0.5</v>
      </c>
      <c r="H125" s="6">
        <v>0.5</v>
      </c>
      <c r="I125" s="6">
        <v>0.5</v>
      </c>
      <c r="J125" s="6">
        <v>19.123999999999999</v>
      </c>
      <c r="K125" s="6">
        <v>0.5</v>
      </c>
      <c r="L125" s="6">
        <v>0.5</v>
      </c>
      <c r="M125" s="6">
        <v>0.5</v>
      </c>
      <c r="N125" s="64">
        <v>4</v>
      </c>
      <c r="O125" s="268"/>
      <c r="P125" s="266"/>
      <c r="Q125" s="260"/>
    </row>
    <row r="126" spans="1:17" s="29" customFormat="1" ht="39.75" customHeight="1">
      <c r="A126" s="262"/>
      <c r="B126" s="267"/>
      <c r="C126" s="262"/>
      <c r="D126" s="128" t="s">
        <v>5</v>
      </c>
      <c r="E126" s="126"/>
      <c r="F126" s="6"/>
      <c r="G126" s="6"/>
      <c r="H126" s="6"/>
      <c r="I126" s="6"/>
      <c r="J126" s="6"/>
      <c r="K126" s="6"/>
      <c r="L126" s="104">
        <v>1.2E-2</v>
      </c>
      <c r="M126" s="104"/>
      <c r="N126" s="64"/>
      <c r="O126" s="268"/>
      <c r="P126" s="266"/>
      <c r="Q126" s="261"/>
    </row>
    <row r="127" spans="1:17" s="29" customFormat="1" ht="27.75" customHeight="1">
      <c r="A127" s="262">
        <f>A124+1</f>
        <v>33</v>
      </c>
      <c r="B127" s="267" t="s">
        <v>21</v>
      </c>
      <c r="C127" s="262" t="s">
        <v>350</v>
      </c>
      <c r="D127" s="9" t="s">
        <v>4</v>
      </c>
      <c r="E127" s="11">
        <f>E128+E129</f>
        <v>0</v>
      </c>
      <c r="F127" s="11">
        <f t="shared" ref="F127:N127" si="37">F128+F129</f>
        <v>1.5</v>
      </c>
      <c r="G127" s="11">
        <f t="shared" si="37"/>
        <v>40</v>
      </c>
      <c r="H127" s="11">
        <f t="shared" si="37"/>
        <v>381.4</v>
      </c>
      <c r="I127" s="11">
        <f t="shared" si="37"/>
        <v>60</v>
      </c>
      <c r="J127" s="10">
        <f t="shared" si="37"/>
        <v>60.080379999999998</v>
      </c>
      <c r="K127" s="11">
        <f t="shared" si="37"/>
        <v>80</v>
      </c>
      <c r="L127" s="10">
        <f t="shared" si="37"/>
        <v>15.52961</v>
      </c>
      <c r="M127" s="10">
        <f t="shared" si="37"/>
        <v>108.4495</v>
      </c>
      <c r="N127" s="64">
        <f t="shared" si="37"/>
        <v>112.92993</v>
      </c>
      <c r="O127" s="268">
        <f>271+66</f>
        <v>337</v>
      </c>
      <c r="P127" s="266" t="s">
        <v>216</v>
      </c>
      <c r="Q127" s="256"/>
    </row>
    <row r="128" spans="1:17" s="29" customFormat="1" ht="27.75" customHeight="1">
      <c r="A128" s="262"/>
      <c r="B128" s="267"/>
      <c r="C128" s="262"/>
      <c r="D128" s="128" t="s">
        <v>17</v>
      </c>
      <c r="E128" s="126"/>
      <c r="F128" s="6"/>
      <c r="G128" s="6"/>
      <c r="H128" s="6"/>
      <c r="I128" s="6"/>
      <c r="J128" s="6"/>
      <c r="K128" s="6"/>
      <c r="L128" s="6">
        <v>13</v>
      </c>
      <c r="M128" s="6">
        <v>1.4368000000000001</v>
      </c>
      <c r="N128" s="64">
        <v>1.4368000000000001</v>
      </c>
      <c r="O128" s="268"/>
      <c r="P128" s="266"/>
      <c r="Q128" s="257"/>
    </row>
    <row r="129" spans="1:17" s="29" customFormat="1" ht="27.75" customHeight="1">
      <c r="A129" s="262"/>
      <c r="B129" s="267"/>
      <c r="C129" s="262"/>
      <c r="D129" s="128" t="s">
        <v>14</v>
      </c>
      <c r="E129" s="126"/>
      <c r="F129" s="6">
        <v>1.5</v>
      </c>
      <c r="G129" s="6">
        <v>40</v>
      </c>
      <c r="H129" s="6">
        <f>368.9-2.5+15</f>
        <v>381.4</v>
      </c>
      <c r="I129" s="6">
        <v>60</v>
      </c>
      <c r="J129" s="6">
        <v>60.080379999999998</v>
      </c>
      <c r="K129" s="6">
        <v>80</v>
      </c>
      <c r="L129" s="6">
        <f>1.02+1.48427+0.02534</f>
        <v>2.5296099999999999</v>
      </c>
      <c r="M129" s="6">
        <v>107.0127</v>
      </c>
      <c r="N129" s="64">
        <v>111.49312999999999</v>
      </c>
      <c r="O129" s="268"/>
      <c r="P129" s="266"/>
      <c r="Q129" s="258"/>
    </row>
    <row r="130" spans="1:17" s="29" customFormat="1" ht="22.5" customHeight="1">
      <c r="A130" s="256">
        <f>A127+1</f>
        <v>34</v>
      </c>
      <c r="B130" s="259" t="s">
        <v>351</v>
      </c>
      <c r="C130" s="262" t="s">
        <v>350</v>
      </c>
      <c r="D130" s="9" t="s">
        <v>4</v>
      </c>
      <c r="E130" s="11">
        <f>E131+E132</f>
        <v>95</v>
      </c>
      <c r="F130" s="11">
        <f t="shared" ref="F130:N130" si="38">F131+F132</f>
        <v>0</v>
      </c>
      <c r="G130" s="11">
        <f t="shared" si="38"/>
        <v>100</v>
      </c>
      <c r="H130" s="11">
        <f t="shared" si="38"/>
        <v>0</v>
      </c>
      <c r="I130" s="11">
        <f t="shared" si="38"/>
        <v>0</v>
      </c>
      <c r="J130" s="11">
        <f t="shared" si="38"/>
        <v>0</v>
      </c>
      <c r="K130" s="11">
        <f t="shared" si="38"/>
        <v>0</v>
      </c>
      <c r="L130" s="11">
        <f t="shared" si="38"/>
        <v>0</v>
      </c>
      <c r="M130" s="11">
        <f t="shared" si="38"/>
        <v>0</v>
      </c>
      <c r="N130" s="65">
        <f t="shared" si="38"/>
        <v>0</v>
      </c>
      <c r="O130" s="263"/>
      <c r="P130" s="259" t="s">
        <v>352</v>
      </c>
      <c r="Q130" s="259" t="s">
        <v>353</v>
      </c>
    </row>
    <row r="131" spans="1:17" s="29" customFormat="1" ht="22.5" customHeight="1">
      <c r="A131" s="257"/>
      <c r="B131" s="260"/>
      <c r="C131" s="262"/>
      <c r="D131" s="128" t="s">
        <v>14</v>
      </c>
      <c r="E131" s="126">
        <v>95</v>
      </c>
      <c r="F131" s="6"/>
      <c r="G131" s="45">
        <v>100</v>
      </c>
      <c r="H131" s="6"/>
      <c r="I131" s="6"/>
      <c r="J131" s="6"/>
      <c r="K131" s="6"/>
      <c r="L131" s="6"/>
      <c r="M131" s="6"/>
      <c r="N131" s="64"/>
      <c r="O131" s="264"/>
      <c r="P131" s="260"/>
      <c r="Q131" s="260"/>
    </row>
    <row r="132" spans="1:17" s="29" customFormat="1" ht="22.5" customHeight="1">
      <c r="A132" s="258"/>
      <c r="B132" s="261"/>
      <c r="C132" s="262"/>
      <c r="D132" s="128" t="s">
        <v>12</v>
      </c>
      <c r="E132" s="126"/>
      <c r="F132" s="6"/>
      <c r="G132" s="6"/>
      <c r="H132" s="6"/>
      <c r="I132" s="6"/>
      <c r="J132" s="6"/>
      <c r="K132" s="6"/>
      <c r="L132" s="6"/>
      <c r="M132" s="6"/>
      <c r="N132" s="64"/>
      <c r="O132" s="265"/>
      <c r="P132" s="261"/>
      <c r="Q132" s="261"/>
    </row>
    <row r="133" spans="1:17" s="29" customFormat="1" ht="18.75" customHeight="1">
      <c r="A133" s="262">
        <f>A130+1</f>
        <v>35</v>
      </c>
      <c r="B133" s="269" t="s">
        <v>22</v>
      </c>
      <c r="C133" s="262" t="s">
        <v>350</v>
      </c>
      <c r="D133" s="9" t="s">
        <v>4</v>
      </c>
      <c r="E133" s="11">
        <f>E134+E135</f>
        <v>0.2</v>
      </c>
      <c r="F133" s="11">
        <f t="shared" ref="F133:M133" si="39">F134+F135</f>
        <v>0.8</v>
      </c>
      <c r="G133" s="11">
        <f t="shared" si="39"/>
        <v>0.2</v>
      </c>
      <c r="H133" s="11">
        <f t="shared" si="39"/>
        <v>11.4</v>
      </c>
      <c r="I133" s="11">
        <f t="shared" si="39"/>
        <v>0.2</v>
      </c>
      <c r="J133" s="10">
        <f t="shared" si="39"/>
        <v>13.298999999999999</v>
      </c>
      <c r="K133" s="11">
        <f t="shared" si="39"/>
        <v>0.2</v>
      </c>
      <c r="L133" s="11">
        <f t="shared" si="39"/>
        <v>12.1</v>
      </c>
      <c r="M133" s="11">
        <f t="shared" si="39"/>
        <v>0.2</v>
      </c>
      <c r="N133" s="64">
        <f>N134</f>
        <v>0.2</v>
      </c>
      <c r="O133" s="268"/>
      <c r="P133" s="266" t="s">
        <v>217</v>
      </c>
      <c r="Q133" s="259" t="s">
        <v>440</v>
      </c>
    </row>
    <row r="134" spans="1:17" s="29" customFormat="1" ht="18.75" customHeight="1">
      <c r="A134" s="262"/>
      <c r="B134" s="269"/>
      <c r="C134" s="262"/>
      <c r="D134" s="31" t="s">
        <v>12</v>
      </c>
      <c r="E134" s="95">
        <v>0.2</v>
      </c>
      <c r="F134" s="6">
        <v>0.8</v>
      </c>
      <c r="G134" s="6">
        <v>0.2</v>
      </c>
      <c r="H134" s="6">
        <v>2.1</v>
      </c>
      <c r="I134" s="6">
        <v>0.2</v>
      </c>
      <c r="J134" s="6">
        <v>1.9390000000000001</v>
      </c>
      <c r="K134" s="6">
        <v>0.2</v>
      </c>
      <c r="L134" s="6">
        <v>2</v>
      </c>
      <c r="M134" s="6">
        <v>0.2</v>
      </c>
      <c r="N134" s="64">
        <v>0.2</v>
      </c>
      <c r="O134" s="268"/>
      <c r="P134" s="266"/>
      <c r="Q134" s="260"/>
    </row>
    <row r="135" spans="1:17" s="29" customFormat="1" ht="18.75" customHeight="1">
      <c r="A135" s="262"/>
      <c r="B135" s="269"/>
      <c r="C135" s="262"/>
      <c r="D135" s="128" t="s">
        <v>5</v>
      </c>
      <c r="E135" s="126"/>
      <c r="F135" s="6"/>
      <c r="G135" s="6"/>
      <c r="H135" s="6">
        <v>9.3000000000000007</v>
      </c>
      <c r="I135" s="6"/>
      <c r="J135" s="6">
        <v>11.36</v>
      </c>
      <c r="K135" s="6"/>
      <c r="L135" s="6">
        <v>10.1</v>
      </c>
      <c r="M135" s="6"/>
      <c r="N135" s="64"/>
      <c r="O135" s="268"/>
      <c r="P135" s="266"/>
      <c r="Q135" s="261"/>
    </row>
    <row r="136" spans="1:17" s="29" customFormat="1" ht="18.75" customHeight="1">
      <c r="A136" s="262">
        <f>A133+1</f>
        <v>36</v>
      </c>
      <c r="B136" s="269" t="s">
        <v>23</v>
      </c>
      <c r="C136" s="262" t="s">
        <v>350</v>
      </c>
      <c r="D136" s="9" t="s">
        <v>4</v>
      </c>
      <c r="E136" s="11">
        <f>E137+E138+E139+E140</f>
        <v>0.1</v>
      </c>
      <c r="F136" s="11">
        <f t="shared" ref="F136:N136" si="40">F137+F138+F139+F140</f>
        <v>18.600000000000001</v>
      </c>
      <c r="G136" s="11">
        <f t="shared" si="40"/>
        <v>0.1</v>
      </c>
      <c r="H136" s="11">
        <f t="shared" si="40"/>
        <v>22.6</v>
      </c>
      <c r="I136" s="11">
        <f t="shared" si="40"/>
        <v>0.1</v>
      </c>
      <c r="J136" s="11">
        <f t="shared" si="40"/>
        <v>14.34</v>
      </c>
      <c r="K136" s="11">
        <f t="shared" si="40"/>
        <v>0.1</v>
      </c>
      <c r="L136" s="10">
        <f t="shared" si="40"/>
        <v>6.4219999999999988</v>
      </c>
      <c r="M136" s="11">
        <f t="shared" si="40"/>
        <v>0.1</v>
      </c>
      <c r="N136" s="64">
        <f t="shared" si="40"/>
        <v>7.6</v>
      </c>
      <c r="O136" s="268"/>
      <c r="P136" s="266" t="s">
        <v>218</v>
      </c>
      <c r="Q136" s="259" t="s">
        <v>289</v>
      </c>
    </row>
    <row r="137" spans="1:17" s="29" customFormat="1" ht="18.75" customHeight="1">
      <c r="A137" s="262"/>
      <c r="B137" s="269"/>
      <c r="C137" s="262"/>
      <c r="D137" s="31" t="s">
        <v>17</v>
      </c>
      <c r="E137" s="95"/>
      <c r="F137" s="6"/>
      <c r="G137" s="6"/>
      <c r="H137" s="6">
        <v>17.8</v>
      </c>
      <c r="I137" s="6"/>
      <c r="J137" s="6"/>
      <c r="K137" s="6"/>
      <c r="L137" s="6">
        <v>1.4</v>
      </c>
      <c r="M137" s="6"/>
      <c r="N137" s="64"/>
      <c r="O137" s="268"/>
      <c r="P137" s="266"/>
      <c r="Q137" s="260"/>
    </row>
    <row r="138" spans="1:17" s="29" customFormat="1" ht="18.75" customHeight="1">
      <c r="A138" s="262"/>
      <c r="B138" s="269"/>
      <c r="C138" s="262"/>
      <c r="D138" s="31" t="s">
        <v>14</v>
      </c>
      <c r="E138" s="95"/>
      <c r="F138" s="6"/>
      <c r="G138" s="6"/>
      <c r="H138" s="6"/>
      <c r="I138" s="6"/>
      <c r="J138" s="6">
        <v>9.14</v>
      </c>
      <c r="K138" s="6"/>
      <c r="L138" s="6">
        <v>3.8</v>
      </c>
      <c r="M138" s="6"/>
      <c r="N138" s="64">
        <v>6.1</v>
      </c>
      <c r="O138" s="268"/>
      <c r="P138" s="266"/>
      <c r="Q138" s="260"/>
    </row>
    <row r="139" spans="1:17" s="29" customFormat="1" ht="18.75" customHeight="1">
      <c r="A139" s="262"/>
      <c r="B139" s="269"/>
      <c r="C139" s="262"/>
      <c r="D139" s="31" t="s">
        <v>12</v>
      </c>
      <c r="E139" s="95">
        <v>0.1</v>
      </c>
      <c r="F139" s="6">
        <v>18.600000000000001</v>
      </c>
      <c r="G139" s="6">
        <v>0.1</v>
      </c>
      <c r="H139" s="6">
        <v>4.8</v>
      </c>
      <c r="I139" s="6">
        <v>0.1</v>
      </c>
      <c r="J139" s="6">
        <v>4</v>
      </c>
      <c r="K139" s="6">
        <v>0.1</v>
      </c>
      <c r="L139" s="6">
        <v>0.56599999999999995</v>
      </c>
      <c r="M139" s="6">
        <v>0.1</v>
      </c>
      <c r="N139" s="64">
        <v>1.5</v>
      </c>
      <c r="O139" s="268"/>
      <c r="P139" s="266"/>
      <c r="Q139" s="260"/>
    </row>
    <row r="140" spans="1:17" s="29" customFormat="1" ht="18.75" customHeight="1">
      <c r="A140" s="262"/>
      <c r="B140" s="269"/>
      <c r="C140" s="262"/>
      <c r="D140" s="31" t="s">
        <v>5</v>
      </c>
      <c r="E140" s="95"/>
      <c r="F140" s="6"/>
      <c r="G140" s="6"/>
      <c r="H140" s="6"/>
      <c r="I140" s="6"/>
      <c r="J140" s="6">
        <v>1.2</v>
      </c>
      <c r="K140" s="6"/>
      <c r="L140" s="6">
        <v>0.65600000000000003</v>
      </c>
      <c r="M140" s="6"/>
      <c r="N140" s="64"/>
      <c r="O140" s="268"/>
      <c r="P140" s="266"/>
      <c r="Q140" s="261"/>
    </row>
    <row r="141" spans="1:17" s="29" customFormat="1" ht="18.75" customHeight="1">
      <c r="A141" s="262">
        <f>A136+1</f>
        <v>37</v>
      </c>
      <c r="B141" s="269" t="s">
        <v>24</v>
      </c>
      <c r="C141" s="262" t="s">
        <v>350</v>
      </c>
      <c r="D141" s="9" t="s">
        <v>4</v>
      </c>
      <c r="E141" s="11">
        <f>E142+E143</f>
        <v>2.8</v>
      </c>
      <c r="F141" s="10">
        <f t="shared" ref="F141:N141" si="41">F142+F143</f>
        <v>7.0000000000000007E-2</v>
      </c>
      <c r="G141" s="11">
        <f t="shared" si="41"/>
        <v>2.8</v>
      </c>
      <c r="H141" s="11">
        <f t="shared" si="41"/>
        <v>0.3</v>
      </c>
      <c r="I141" s="11">
        <f t="shared" si="41"/>
        <v>2.8</v>
      </c>
      <c r="J141" s="10">
        <f t="shared" si="41"/>
        <v>0.27</v>
      </c>
      <c r="K141" s="11">
        <f t="shared" si="41"/>
        <v>2.8</v>
      </c>
      <c r="L141" s="11">
        <f t="shared" si="41"/>
        <v>0.3</v>
      </c>
      <c r="M141" s="11">
        <f t="shared" si="41"/>
        <v>2.8</v>
      </c>
      <c r="N141" s="66">
        <f t="shared" si="41"/>
        <v>2.8</v>
      </c>
      <c r="O141" s="268"/>
      <c r="P141" s="266" t="s">
        <v>219</v>
      </c>
      <c r="Q141" s="259"/>
    </row>
    <row r="142" spans="1:17" s="29" customFormat="1" ht="18.75" customHeight="1">
      <c r="A142" s="262"/>
      <c r="B142" s="269"/>
      <c r="C142" s="262"/>
      <c r="D142" s="38" t="s">
        <v>25</v>
      </c>
      <c r="E142" s="95">
        <v>2.8</v>
      </c>
      <c r="F142" s="6">
        <v>7.0000000000000007E-2</v>
      </c>
      <c r="G142" s="6">
        <v>2.8</v>
      </c>
      <c r="H142" s="6">
        <v>0.3</v>
      </c>
      <c r="I142" s="6">
        <v>2.8</v>
      </c>
      <c r="J142" s="6">
        <v>0.27</v>
      </c>
      <c r="K142" s="6">
        <v>2.8</v>
      </c>
      <c r="L142" s="6">
        <v>0.3</v>
      </c>
      <c r="M142" s="6">
        <v>2.8</v>
      </c>
      <c r="N142" s="64">
        <v>2.8</v>
      </c>
      <c r="O142" s="268"/>
      <c r="P142" s="266"/>
      <c r="Q142" s="260"/>
    </row>
    <row r="143" spans="1:17" s="29" customFormat="1" ht="18.75" customHeight="1">
      <c r="A143" s="262"/>
      <c r="B143" s="269"/>
      <c r="C143" s="262"/>
      <c r="D143" s="128" t="s">
        <v>5</v>
      </c>
      <c r="E143" s="126"/>
      <c r="F143" s="6"/>
      <c r="G143" s="6"/>
      <c r="H143" s="6"/>
      <c r="I143" s="6"/>
      <c r="J143" s="6"/>
      <c r="K143" s="6"/>
      <c r="L143" s="6"/>
      <c r="M143" s="6"/>
      <c r="N143" s="64"/>
      <c r="O143" s="268"/>
      <c r="P143" s="266"/>
      <c r="Q143" s="261"/>
    </row>
    <row r="144" spans="1:17" s="29" customFormat="1" ht="18.75" customHeight="1">
      <c r="A144" s="256">
        <f>A141+1</f>
        <v>38</v>
      </c>
      <c r="B144" s="259" t="s">
        <v>354</v>
      </c>
      <c r="C144" s="262" t="s">
        <v>350</v>
      </c>
      <c r="D144" s="9" t="s">
        <v>4</v>
      </c>
      <c r="E144" s="11">
        <f>E145+E146</f>
        <v>0.2</v>
      </c>
      <c r="F144" s="11">
        <f t="shared" ref="F144:N144" si="42">F145+F146</f>
        <v>0</v>
      </c>
      <c r="G144" s="11">
        <f t="shared" si="42"/>
        <v>0.2</v>
      </c>
      <c r="H144" s="11">
        <f t="shared" si="42"/>
        <v>0</v>
      </c>
      <c r="I144" s="11">
        <f t="shared" si="42"/>
        <v>0.2</v>
      </c>
      <c r="J144" s="11">
        <f t="shared" si="42"/>
        <v>0.3</v>
      </c>
      <c r="K144" s="11">
        <f t="shared" si="42"/>
        <v>0.2</v>
      </c>
      <c r="L144" s="11">
        <f t="shared" si="42"/>
        <v>0.4</v>
      </c>
      <c r="M144" s="11">
        <f t="shared" si="42"/>
        <v>0</v>
      </c>
      <c r="N144" s="66">
        <f t="shared" si="42"/>
        <v>0</v>
      </c>
      <c r="O144" s="263"/>
      <c r="P144" s="259" t="s">
        <v>355</v>
      </c>
      <c r="Q144" s="259"/>
    </row>
    <row r="145" spans="1:17" s="29" customFormat="1" ht="18.75" customHeight="1">
      <c r="A145" s="257"/>
      <c r="B145" s="260"/>
      <c r="C145" s="262"/>
      <c r="D145" s="38" t="s">
        <v>25</v>
      </c>
      <c r="E145" s="126">
        <v>0.2</v>
      </c>
      <c r="F145" s="6"/>
      <c r="G145" s="6">
        <v>0.2</v>
      </c>
      <c r="H145" s="6"/>
      <c r="I145" s="6">
        <v>0.2</v>
      </c>
      <c r="J145" s="6">
        <v>0.3</v>
      </c>
      <c r="K145" s="6">
        <v>0.2</v>
      </c>
      <c r="L145" s="6">
        <v>0.4</v>
      </c>
      <c r="M145" s="6"/>
      <c r="N145" s="64"/>
      <c r="O145" s="264"/>
      <c r="P145" s="260"/>
      <c r="Q145" s="260"/>
    </row>
    <row r="146" spans="1:17" s="29" customFormat="1" ht="18.75" customHeight="1">
      <c r="A146" s="258"/>
      <c r="B146" s="261"/>
      <c r="C146" s="262"/>
      <c r="D146" s="128" t="s">
        <v>5</v>
      </c>
      <c r="E146" s="126"/>
      <c r="F146" s="6"/>
      <c r="G146" s="6"/>
      <c r="H146" s="6"/>
      <c r="I146" s="6"/>
      <c r="J146" s="6"/>
      <c r="K146" s="6"/>
      <c r="L146" s="6"/>
      <c r="M146" s="6"/>
      <c r="N146" s="64"/>
      <c r="O146" s="265"/>
      <c r="P146" s="261"/>
      <c r="Q146" s="261"/>
    </row>
    <row r="147" spans="1:17" s="29" customFormat="1" ht="18.75" customHeight="1">
      <c r="A147" s="262">
        <f>A144+1</f>
        <v>39</v>
      </c>
      <c r="B147" s="269" t="s">
        <v>220</v>
      </c>
      <c r="C147" s="256" t="s">
        <v>350</v>
      </c>
      <c r="D147" s="9" t="s">
        <v>4</v>
      </c>
      <c r="E147" s="11">
        <f>E148+E149+E150</f>
        <v>0</v>
      </c>
      <c r="F147" s="11">
        <f t="shared" ref="F147:N147" si="43">F148+F149+F150</f>
        <v>0</v>
      </c>
      <c r="G147" s="11">
        <f t="shared" si="43"/>
        <v>0</v>
      </c>
      <c r="H147" s="11">
        <f t="shared" si="43"/>
        <v>0</v>
      </c>
      <c r="I147" s="11">
        <f t="shared" si="43"/>
        <v>0</v>
      </c>
      <c r="J147" s="10">
        <f t="shared" si="43"/>
        <v>70.599999999999994</v>
      </c>
      <c r="K147" s="11">
        <f t="shared" si="43"/>
        <v>0</v>
      </c>
      <c r="L147" s="11">
        <f t="shared" si="43"/>
        <v>0</v>
      </c>
      <c r="M147" s="11">
        <f t="shared" si="43"/>
        <v>0</v>
      </c>
      <c r="N147" s="66">
        <f t="shared" si="43"/>
        <v>0</v>
      </c>
      <c r="O147" s="268">
        <v>45</v>
      </c>
      <c r="P147" s="269" t="s">
        <v>216</v>
      </c>
      <c r="Q147" s="259" t="s">
        <v>377</v>
      </c>
    </row>
    <row r="148" spans="1:17" s="29" customFormat="1" ht="18.75" customHeight="1">
      <c r="A148" s="262"/>
      <c r="B148" s="269"/>
      <c r="C148" s="257"/>
      <c r="D148" s="44" t="s">
        <v>17</v>
      </c>
      <c r="E148" s="130"/>
      <c r="F148" s="130"/>
      <c r="G148" s="130"/>
      <c r="H148" s="3"/>
      <c r="I148" s="3"/>
      <c r="J148" s="3">
        <v>70.599999999999994</v>
      </c>
      <c r="K148" s="3"/>
      <c r="L148" s="6"/>
      <c r="M148" s="6"/>
      <c r="N148" s="64"/>
      <c r="O148" s="268"/>
      <c r="P148" s="269"/>
      <c r="Q148" s="260"/>
    </row>
    <row r="149" spans="1:17" s="29" customFormat="1" ht="18.75" customHeight="1">
      <c r="A149" s="262"/>
      <c r="B149" s="269"/>
      <c r="C149" s="257"/>
      <c r="D149" s="44" t="s">
        <v>14</v>
      </c>
      <c r="E149" s="130"/>
      <c r="F149" s="130"/>
      <c r="G149" s="130"/>
      <c r="H149" s="3"/>
      <c r="I149" s="3"/>
      <c r="J149" s="3"/>
      <c r="K149" s="3"/>
      <c r="L149" s="6"/>
      <c r="M149" s="6"/>
      <c r="N149" s="64"/>
      <c r="O149" s="268"/>
      <c r="P149" s="269"/>
      <c r="Q149" s="260"/>
    </row>
    <row r="150" spans="1:17" s="29" customFormat="1" ht="18.75" customHeight="1">
      <c r="A150" s="262"/>
      <c r="B150" s="269"/>
      <c r="C150" s="258"/>
      <c r="D150" s="44" t="s">
        <v>12</v>
      </c>
      <c r="E150" s="130"/>
      <c r="F150" s="130"/>
      <c r="G150" s="130"/>
      <c r="H150" s="3"/>
      <c r="I150" s="3"/>
      <c r="J150" s="3"/>
      <c r="K150" s="3"/>
      <c r="L150" s="6"/>
      <c r="M150" s="6"/>
      <c r="N150" s="64"/>
      <c r="O150" s="268"/>
      <c r="P150" s="269"/>
      <c r="Q150" s="261"/>
    </row>
    <row r="151" spans="1:17" s="29" customFormat="1" ht="15.75" customHeight="1">
      <c r="A151" s="126"/>
      <c r="B151" s="81" t="s">
        <v>298</v>
      </c>
      <c r="C151" s="85"/>
      <c r="D151" s="81"/>
      <c r="E151" s="66">
        <f>E124+E127+E133+E136+E141+E147</f>
        <v>3.5999999999999996</v>
      </c>
      <c r="F151" s="64">
        <f t="shared" ref="F151:M151" si="44">F124+F127+F133+F136+F141+F147</f>
        <v>25.290000000000003</v>
      </c>
      <c r="G151" s="66">
        <f t="shared" si="44"/>
        <v>43.6</v>
      </c>
      <c r="H151" s="66">
        <f t="shared" si="44"/>
        <v>416.2</v>
      </c>
      <c r="I151" s="66">
        <f t="shared" si="44"/>
        <v>63.6</v>
      </c>
      <c r="J151" s="64">
        <f t="shared" si="44"/>
        <v>177.71337999999997</v>
      </c>
      <c r="K151" s="66">
        <f t="shared" si="44"/>
        <v>83.6</v>
      </c>
      <c r="L151" s="64">
        <f t="shared" si="44"/>
        <v>34.863609999999994</v>
      </c>
      <c r="M151" s="64">
        <f t="shared" si="44"/>
        <v>112.04949999999999</v>
      </c>
      <c r="N151" s="64">
        <f>N124+N127+N133+N136+N141+N147</f>
        <v>127.52992999999999</v>
      </c>
      <c r="O151" s="82">
        <f>SUM(O124:O150)</f>
        <v>382</v>
      </c>
      <c r="P151" s="84"/>
      <c r="Q151" s="84"/>
    </row>
    <row r="152" spans="1:17" s="29" customFormat="1" ht="16.5" customHeight="1">
      <c r="A152" s="288" t="s">
        <v>169</v>
      </c>
      <c r="B152" s="289"/>
      <c r="C152" s="289"/>
      <c r="D152" s="289"/>
      <c r="E152" s="289"/>
      <c r="F152" s="289"/>
      <c r="G152" s="289"/>
      <c r="H152" s="289"/>
      <c r="I152" s="289"/>
      <c r="J152" s="289"/>
      <c r="K152" s="289"/>
      <c r="L152" s="289"/>
      <c r="M152" s="289"/>
      <c r="N152" s="289"/>
      <c r="O152" s="289"/>
      <c r="P152" s="289"/>
      <c r="Q152" s="319"/>
    </row>
    <row r="153" spans="1:17" s="29" customFormat="1" ht="33" customHeight="1">
      <c r="A153" s="262">
        <f>A147+1</f>
        <v>40</v>
      </c>
      <c r="B153" s="267" t="s">
        <v>242</v>
      </c>
      <c r="C153" s="262" t="s">
        <v>357</v>
      </c>
      <c r="D153" s="9" t="s">
        <v>4</v>
      </c>
      <c r="E153" s="11">
        <f>E154+E155+E156</f>
        <v>0</v>
      </c>
      <c r="F153" s="11">
        <f t="shared" ref="F153:M153" si="45">F154+F155+F156</f>
        <v>4</v>
      </c>
      <c r="G153" s="11">
        <f t="shared" si="45"/>
        <v>0</v>
      </c>
      <c r="H153" s="11">
        <f t="shared" si="45"/>
        <v>1.7999999999999998</v>
      </c>
      <c r="I153" s="11">
        <f t="shared" si="45"/>
        <v>0</v>
      </c>
      <c r="J153" s="11">
        <f t="shared" si="45"/>
        <v>4.2590000000000003</v>
      </c>
      <c r="K153" s="11">
        <f t="shared" si="45"/>
        <v>3</v>
      </c>
      <c r="L153" s="11">
        <f t="shared" si="45"/>
        <v>0</v>
      </c>
      <c r="M153" s="11">
        <f t="shared" si="45"/>
        <v>3</v>
      </c>
      <c r="N153" s="64">
        <f>N154+N155+N156</f>
        <v>0.60000000000000009</v>
      </c>
      <c r="O153" s="268"/>
      <c r="P153" s="266" t="s">
        <v>359</v>
      </c>
      <c r="Q153" s="259" t="s">
        <v>360</v>
      </c>
    </row>
    <row r="154" spans="1:17" s="29" customFormat="1" ht="33" customHeight="1">
      <c r="A154" s="262"/>
      <c r="B154" s="267"/>
      <c r="C154" s="262"/>
      <c r="D154" s="31" t="s">
        <v>12</v>
      </c>
      <c r="E154" s="95"/>
      <c r="F154" s="45">
        <v>4</v>
      </c>
      <c r="G154" s="6"/>
      <c r="H154" s="6">
        <v>0.4</v>
      </c>
      <c r="I154" s="6"/>
      <c r="J154" s="6">
        <v>2.109</v>
      </c>
      <c r="K154" s="45">
        <v>3</v>
      </c>
      <c r="L154" s="6"/>
      <c r="M154" s="45">
        <v>3</v>
      </c>
      <c r="N154" s="64">
        <v>0.4</v>
      </c>
      <c r="O154" s="268"/>
      <c r="P154" s="266"/>
      <c r="Q154" s="260"/>
    </row>
    <row r="155" spans="1:17" s="29" customFormat="1" ht="33" customHeight="1">
      <c r="A155" s="262"/>
      <c r="B155" s="267"/>
      <c r="C155" s="262"/>
      <c r="D155" s="128" t="s">
        <v>14</v>
      </c>
      <c r="E155" s="126"/>
      <c r="F155" s="6"/>
      <c r="G155" s="6"/>
      <c r="H155" s="6"/>
      <c r="I155" s="6"/>
      <c r="J155" s="6">
        <v>1</v>
      </c>
      <c r="K155" s="6"/>
      <c r="L155" s="6"/>
      <c r="M155" s="6"/>
      <c r="N155" s="64">
        <v>0.2</v>
      </c>
      <c r="O155" s="268"/>
      <c r="P155" s="266"/>
      <c r="Q155" s="260"/>
    </row>
    <row r="156" spans="1:17" s="29" customFormat="1" ht="33" customHeight="1">
      <c r="A156" s="262"/>
      <c r="B156" s="267"/>
      <c r="C156" s="262"/>
      <c r="D156" s="128" t="s">
        <v>5</v>
      </c>
      <c r="E156" s="126"/>
      <c r="F156" s="6"/>
      <c r="G156" s="6"/>
      <c r="H156" s="6">
        <v>1.4</v>
      </c>
      <c r="I156" s="6"/>
      <c r="J156" s="6">
        <v>1.1499999999999999</v>
      </c>
      <c r="K156" s="6"/>
      <c r="L156" s="6"/>
      <c r="M156" s="6"/>
      <c r="N156" s="64"/>
      <c r="O156" s="268"/>
      <c r="P156" s="266"/>
      <c r="Q156" s="261"/>
    </row>
    <row r="157" spans="1:17" s="29" customFormat="1" ht="19.5" customHeight="1">
      <c r="A157" s="262">
        <f>A153+1</f>
        <v>41</v>
      </c>
      <c r="B157" s="267" t="s">
        <v>92</v>
      </c>
      <c r="C157" s="262" t="s">
        <v>357</v>
      </c>
      <c r="D157" s="9" t="s">
        <v>4</v>
      </c>
      <c r="E157" s="11">
        <f>E158+E159</f>
        <v>0</v>
      </c>
      <c r="F157" s="11">
        <f t="shared" ref="F157:N157" si="46">F158+F159</f>
        <v>0</v>
      </c>
      <c r="G157" s="11">
        <f t="shared" si="46"/>
        <v>0</v>
      </c>
      <c r="H157" s="10">
        <f t="shared" si="46"/>
        <v>1.1250800000000001</v>
      </c>
      <c r="I157" s="11">
        <f t="shared" si="46"/>
        <v>0</v>
      </c>
      <c r="J157" s="10">
        <f t="shared" si="46"/>
        <v>1.89</v>
      </c>
      <c r="K157" s="11">
        <f t="shared" si="46"/>
        <v>0</v>
      </c>
      <c r="L157" s="11">
        <f t="shared" si="46"/>
        <v>0.3</v>
      </c>
      <c r="M157" s="11">
        <f t="shared" si="46"/>
        <v>0</v>
      </c>
      <c r="N157" s="65">
        <f t="shared" si="46"/>
        <v>0</v>
      </c>
      <c r="O157" s="268"/>
      <c r="P157" s="266" t="s">
        <v>364</v>
      </c>
      <c r="Q157" s="266" t="s">
        <v>279</v>
      </c>
    </row>
    <row r="158" spans="1:17" s="29" customFormat="1" ht="19.5" customHeight="1">
      <c r="A158" s="262"/>
      <c r="B158" s="267"/>
      <c r="C158" s="262"/>
      <c r="D158" s="128" t="s">
        <v>14</v>
      </c>
      <c r="E158" s="126"/>
      <c r="F158" s="6"/>
      <c r="G158" s="6"/>
      <c r="H158" s="6">
        <v>1.1250800000000001</v>
      </c>
      <c r="I158" s="6"/>
      <c r="J158" s="6">
        <v>1.89</v>
      </c>
      <c r="K158" s="6"/>
      <c r="L158" s="6">
        <v>0.3</v>
      </c>
      <c r="M158" s="6"/>
      <c r="N158" s="64"/>
      <c r="O158" s="268"/>
      <c r="P158" s="266"/>
      <c r="Q158" s="266"/>
    </row>
    <row r="159" spans="1:17" s="29" customFormat="1" ht="19.5" customHeight="1">
      <c r="A159" s="262"/>
      <c r="B159" s="267"/>
      <c r="C159" s="262"/>
      <c r="D159" s="128" t="s">
        <v>5</v>
      </c>
      <c r="E159" s="126"/>
      <c r="F159" s="6"/>
      <c r="G159" s="6"/>
      <c r="H159" s="6"/>
      <c r="I159" s="6"/>
      <c r="J159" s="6"/>
      <c r="K159" s="6"/>
      <c r="L159" s="6"/>
      <c r="M159" s="6"/>
      <c r="N159" s="64"/>
      <c r="O159" s="268"/>
      <c r="P159" s="266"/>
      <c r="Q159" s="266"/>
    </row>
    <row r="160" spans="1:17" s="29" customFormat="1" ht="32.25" customHeight="1">
      <c r="A160" s="262"/>
      <c r="B160" s="269" t="s">
        <v>158</v>
      </c>
      <c r="C160" s="262" t="s">
        <v>357</v>
      </c>
      <c r="D160" s="9" t="s">
        <v>4</v>
      </c>
      <c r="E160" s="11">
        <f>E161+E162</f>
        <v>0</v>
      </c>
      <c r="F160" s="11">
        <f t="shared" ref="F160:N160" si="47">F161+F162</f>
        <v>0</v>
      </c>
      <c r="G160" s="11">
        <f t="shared" si="47"/>
        <v>0</v>
      </c>
      <c r="H160" s="11">
        <f t="shared" si="47"/>
        <v>0</v>
      </c>
      <c r="I160" s="11">
        <f t="shared" si="47"/>
        <v>0</v>
      </c>
      <c r="J160" s="11">
        <f t="shared" si="47"/>
        <v>0</v>
      </c>
      <c r="K160" s="11">
        <f t="shared" si="47"/>
        <v>0</v>
      </c>
      <c r="L160" s="11">
        <f t="shared" si="47"/>
        <v>0</v>
      </c>
      <c r="M160" s="11">
        <f t="shared" si="47"/>
        <v>0</v>
      </c>
      <c r="N160" s="65">
        <f t="shared" si="47"/>
        <v>0</v>
      </c>
      <c r="O160" s="268"/>
      <c r="P160" s="269"/>
      <c r="Q160" s="269" t="s">
        <v>282</v>
      </c>
    </row>
    <row r="161" spans="1:17" s="29" customFormat="1" ht="32.25" customHeight="1">
      <c r="A161" s="262"/>
      <c r="B161" s="269"/>
      <c r="C161" s="262"/>
      <c r="D161" s="128" t="s">
        <v>14</v>
      </c>
      <c r="E161" s="126"/>
      <c r="F161" s="6"/>
      <c r="G161" s="6"/>
      <c r="H161" s="6"/>
      <c r="I161" s="6"/>
      <c r="J161" s="6"/>
      <c r="K161" s="6"/>
      <c r="L161" s="6"/>
      <c r="M161" s="6"/>
      <c r="N161" s="65"/>
      <c r="O161" s="268"/>
      <c r="P161" s="269"/>
      <c r="Q161" s="269"/>
    </row>
    <row r="162" spans="1:17" s="29" customFormat="1" ht="32.25" customHeight="1">
      <c r="A162" s="262"/>
      <c r="B162" s="269"/>
      <c r="C162" s="262"/>
      <c r="D162" s="128" t="s">
        <v>5</v>
      </c>
      <c r="E162" s="126"/>
      <c r="F162" s="6"/>
      <c r="G162" s="6"/>
      <c r="H162" s="6"/>
      <c r="I162" s="6"/>
      <c r="J162" s="6"/>
      <c r="K162" s="6"/>
      <c r="L162" s="6"/>
      <c r="M162" s="6"/>
      <c r="N162" s="65"/>
      <c r="O162" s="268"/>
      <c r="P162" s="269"/>
      <c r="Q162" s="269"/>
    </row>
    <row r="163" spans="1:17" s="29" customFormat="1" ht="22.5" customHeight="1">
      <c r="A163" s="262"/>
      <c r="B163" s="269" t="s">
        <v>234</v>
      </c>
      <c r="C163" s="262" t="s">
        <v>357</v>
      </c>
      <c r="D163" s="9" t="s">
        <v>4</v>
      </c>
      <c r="E163" s="11">
        <f>E164+E165</f>
        <v>0</v>
      </c>
      <c r="F163" s="11">
        <f t="shared" ref="F163:N163" si="48">F164+F165</f>
        <v>0</v>
      </c>
      <c r="G163" s="11">
        <f t="shared" si="48"/>
        <v>0</v>
      </c>
      <c r="H163" s="11">
        <f t="shared" si="48"/>
        <v>0</v>
      </c>
      <c r="I163" s="11">
        <f t="shared" si="48"/>
        <v>0</v>
      </c>
      <c r="J163" s="11">
        <f t="shared" si="48"/>
        <v>0</v>
      </c>
      <c r="K163" s="11">
        <f t="shared" si="48"/>
        <v>0</v>
      </c>
      <c r="L163" s="11">
        <f t="shared" si="48"/>
        <v>0</v>
      </c>
      <c r="M163" s="11">
        <f t="shared" si="48"/>
        <v>0</v>
      </c>
      <c r="N163" s="65">
        <f t="shared" si="48"/>
        <v>0</v>
      </c>
      <c r="O163" s="268"/>
      <c r="P163" s="269" t="s">
        <v>230</v>
      </c>
      <c r="Q163" s="269"/>
    </row>
    <row r="164" spans="1:17" s="29" customFormat="1" ht="22.5" customHeight="1">
      <c r="A164" s="262"/>
      <c r="B164" s="269"/>
      <c r="C164" s="262"/>
      <c r="D164" s="128" t="s">
        <v>14</v>
      </c>
      <c r="E164" s="126"/>
      <c r="F164" s="6"/>
      <c r="G164" s="6"/>
      <c r="H164" s="6"/>
      <c r="I164" s="6"/>
      <c r="J164" s="6"/>
      <c r="K164" s="6"/>
      <c r="L164" s="6"/>
      <c r="M164" s="6"/>
      <c r="N164" s="65"/>
      <c r="O164" s="268"/>
      <c r="P164" s="269"/>
      <c r="Q164" s="269"/>
    </row>
    <row r="165" spans="1:17" s="29" customFormat="1" ht="22.5" customHeight="1">
      <c r="A165" s="262"/>
      <c r="B165" s="269"/>
      <c r="C165" s="262"/>
      <c r="D165" s="128" t="s">
        <v>12</v>
      </c>
      <c r="E165" s="126"/>
      <c r="F165" s="6"/>
      <c r="G165" s="6"/>
      <c r="H165" s="6"/>
      <c r="I165" s="6"/>
      <c r="J165" s="6"/>
      <c r="K165" s="6"/>
      <c r="L165" s="6"/>
      <c r="M165" s="6"/>
      <c r="N165" s="65"/>
      <c r="O165" s="268"/>
      <c r="P165" s="269"/>
      <c r="Q165" s="269"/>
    </row>
    <row r="166" spans="1:17" s="29" customFormat="1" ht="50.25" customHeight="1">
      <c r="A166" s="262">
        <f>A157+1</f>
        <v>42</v>
      </c>
      <c r="B166" s="267" t="s">
        <v>26</v>
      </c>
      <c r="C166" s="262" t="s">
        <v>357</v>
      </c>
      <c r="D166" s="9" t="s">
        <v>4</v>
      </c>
      <c r="E166" s="11">
        <f>E167+E168</f>
        <v>0</v>
      </c>
      <c r="F166" s="11">
        <f t="shared" ref="F166:N166" si="49">F167+F168</f>
        <v>0.3</v>
      </c>
      <c r="G166" s="11">
        <f t="shared" si="49"/>
        <v>0</v>
      </c>
      <c r="H166" s="11">
        <f t="shared" si="49"/>
        <v>0</v>
      </c>
      <c r="I166" s="11">
        <f t="shared" si="49"/>
        <v>2</v>
      </c>
      <c r="J166" s="11">
        <f t="shared" si="49"/>
        <v>0</v>
      </c>
      <c r="K166" s="11">
        <f t="shared" si="49"/>
        <v>0</v>
      </c>
      <c r="L166" s="11">
        <f t="shared" si="49"/>
        <v>0</v>
      </c>
      <c r="M166" s="11">
        <f t="shared" si="49"/>
        <v>0</v>
      </c>
      <c r="N166" s="65">
        <f t="shared" si="49"/>
        <v>0</v>
      </c>
      <c r="O166" s="268"/>
      <c r="P166" s="266" t="s">
        <v>361</v>
      </c>
      <c r="Q166" s="266" t="s">
        <v>362</v>
      </c>
    </row>
    <row r="167" spans="1:17" s="29" customFormat="1" ht="50.25" customHeight="1">
      <c r="A167" s="262"/>
      <c r="B167" s="267"/>
      <c r="C167" s="262"/>
      <c r="D167" s="128" t="s">
        <v>12</v>
      </c>
      <c r="E167" s="126"/>
      <c r="F167" s="6">
        <v>0.3</v>
      </c>
      <c r="G167" s="6"/>
      <c r="H167" s="6"/>
      <c r="I167" s="6">
        <v>2</v>
      </c>
      <c r="J167" s="6"/>
      <c r="K167" s="6"/>
      <c r="L167" s="6"/>
      <c r="M167" s="6"/>
      <c r="N167" s="64"/>
      <c r="O167" s="268"/>
      <c r="P167" s="266"/>
      <c r="Q167" s="266"/>
    </row>
    <row r="168" spans="1:17" s="29" customFormat="1" ht="50.25" customHeight="1">
      <c r="A168" s="262"/>
      <c r="B168" s="267"/>
      <c r="C168" s="262"/>
      <c r="D168" s="128" t="s">
        <v>5</v>
      </c>
      <c r="E168" s="126"/>
      <c r="F168" s="6"/>
      <c r="G168" s="6"/>
      <c r="H168" s="6"/>
      <c r="I168" s="6"/>
      <c r="J168" s="6"/>
      <c r="K168" s="6"/>
      <c r="L168" s="6"/>
      <c r="M168" s="6"/>
      <c r="N168" s="64"/>
      <c r="O168" s="268"/>
      <c r="P168" s="266"/>
      <c r="Q168" s="266"/>
    </row>
    <row r="169" spans="1:17" s="29" customFormat="1" ht="52.5" customHeight="1">
      <c r="A169" s="256">
        <f>A166+1</f>
        <v>43</v>
      </c>
      <c r="B169" s="259" t="s">
        <v>356</v>
      </c>
      <c r="C169" s="256" t="s">
        <v>357</v>
      </c>
      <c r="D169" s="9" t="s">
        <v>4</v>
      </c>
      <c r="E169" s="11">
        <f>E170+E171+E172</f>
        <v>2</v>
      </c>
      <c r="F169" s="11">
        <f t="shared" ref="F169:N169" si="50">F170+F171+F172</f>
        <v>0.23</v>
      </c>
      <c r="G169" s="11">
        <f t="shared" si="50"/>
        <v>2</v>
      </c>
      <c r="H169" s="11">
        <f t="shared" si="50"/>
        <v>5</v>
      </c>
      <c r="I169" s="11">
        <f t="shared" si="50"/>
        <v>2</v>
      </c>
      <c r="J169" s="10">
        <f t="shared" si="50"/>
        <v>6.4279999999999999</v>
      </c>
      <c r="K169" s="11">
        <f t="shared" si="50"/>
        <v>2</v>
      </c>
      <c r="L169" s="11">
        <f t="shared" si="50"/>
        <v>0</v>
      </c>
      <c r="M169" s="11">
        <f t="shared" si="50"/>
        <v>0</v>
      </c>
      <c r="N169" s="65">
        <f t="shared" si="50"/>
        <v>0</v>
      </c>
      <c r="O169" s="263"/>
      <c r="P169" s="259" t="s">
        <v>358</v>
      </c>
      <c r="Q169" s="311" t="s">
        <v>363</v>
      </c>
    </row>
    <row r="170" spans="1:17" s="29" customFormat="1" ht="52.5" customHeight="1">
      <c r="A170" s="257"/>
      <c r="B170" s="260"/>
      <c r="C170" s="257"/>
      <c r="D170" s="128" t="s">
        <v>14</v>
      </c>
      <c r="E170" s="126"/>
      <c r="F170" s="126"/>
      <c r="G170" s="126"/>
      <c r="H170" s="126">
        <v>5</v>
      </c>
      <c r="I170" s="126"/>
      <c r="J170" s="126">
        <v>0.2</v>
      </c>
      <c r="K170" s="126"/>
      <c r="L170" s="126"/>
      <c r="M170" s="126"/>
      <c r="N170" s="65"/>
      <c r="O170" s="264"/>
      <c r="P170" s="260"/>
      <c r="Q170" s="312"/>
    </row>
    <row r="171" spans="1:17" s="29" customFormat="1" ht="52.5" customHeight="1">
      <c r="A171" s="257"/>
      <c r="B171" s="260"/>
      <c r="C171" s="257"/>
      <c r="D171" s="128" t="s">
        <v>12</v>
      </c>
      <c r="E171" s="126">
        <v>2</v>
      </c>
      <c r="F171" s="7">
        <v>0.23</v>
      </c>
      <c r="G171" s="45">
        <v>2</v>
      </c>
      <c r="H171" s="45"/>
      <c r="I171" s="45">
        <v>2</v>
      </c>
      <c r="J171" s="6">
        <f>5+0.928</f>
        <v>5.9279999999999999</v>
      </c>
      <c r="K171" s="45">
        <v>2</v>
      </c>
      <c r="L171" s="6"/>
      <c r="M171" s="6"/>
      <c r="N171" s="64"/>
      <c r="O171" s="264"/>
      <c r="P171" s="260"/>
      <c r="Q171" s="312"/>
    </row>
    <row r="172" spans="1:17" s="29" customFormat="1" ht="52.5" customHeight="1">
      <c r="A172" s="258"/>
      <c r="B172" s="261"/>
      <c r="C172" s="258"/>
      <c r="D172" s="128" t="s">
        <v>5</v>
      </c>
      <c r="E172" s="126"/>
      <c r="F172" s="6"/>
      <c r="G172" s="6"/>
      <c r="H172" s="6"/>
      <c r="I172" s="6"/>
      <c r="J172" s="6">
        <v>0.3</v>
      </c>
      <c r="K172" s="6"/>
      <c r="L172" s="6"/>
      <c r="M172" s="6"/>
      <c r="N172" s="64"/>
      <c r="O172" s="265"/>
      <c r="P172" s="261"/>
      <c r="Q172" s="313"/>
    </row>
    <row r="173" spans="1:17" s="29" customFormat="1" ht="30" customHeight="1">
      <c r="A173" s="262">
        <f>A169+1</f>
        <v>44</v>
      </c>
      <c r="B173" s="269" t="s">
        <v>254</v>
      </c>
      <c r="C173" s="262" t="s">
        <v>357</v>
      </c>
      <c r="D173" s="9" t="s">
        <v>4</v>
      </c>
      <c r="E173" s="11">
        <f>E174+E175</f>
        <v>0</v>
      </c>
      <c r="F173" s="11">
        <f t="shared" ref="F173:N173" si="51">F174+F175</f>
        <v>0</v>
      </c>
      <c r="G173" s="11">
        <f t="shared" si="51"/>
        <v>0</v>
      </c>
      <c r="H173" s="11">
        <f t="shared" si="51"/>
        <v>0</v>
      </c>
      <c r="I173" s="11">
        <f t="shared" si="51"/>
        <v>0</v>
      </c>
      <c r="J173" s="11">
        <f t="shared" si="51"/>
        <v>0</v>
      </c>
      <c r="K173" s="11">
        <f t="shared" si="51"/>
        <v>0</v>
      </c>
      <c r="L173" s="11">
        <f t="shared" si="51"/>
        <v>0.8</v>
      </c>
      <c r="M173" s="11">
        <f t="shared" si="51"/>
        <v>0</v>
      </c>
      <c r="N173" s="65">
        <f t="shared" si="51"/>
        <v>0</v>
      </c>
      <c r="O173" s="268"/>
      <c r="P173" s="269" t="s">
        <v>364</v>
      </c>
      <c r="Q173" s="269" t="s">
        <v>431</v>
      </c>
    </row>
    <row r="174" spans="1:17" s="29" customFormat="1" ht="30" customHeight="1">
      <c r="A174" s="262"/>
      <c r="B174" s="269"/>
      <c r="C174" s="262"/>
      <c r="D174" s="31" t="s">
        <v>14</v>
      </c>
      <c r="E174" s="95"/>
      <c r="F174" s="45"/>
      <c r="G174" s="45"/>
      <c r="H174" s="45"/>
      <c r="I174" s="45"/>
      <c r="J174" s="45"/>
      <c r="K174" s="45"/>
      <c r="L174" s="6">
        <v>0.4</v>
      </c>
      <c r="M174" s="6"/>
      <c r="N174" s="64"/>
      <c r="O174" s="268"/>
      <c r="P174" s="269"/>
      <c r="Q174" s="269"/>
    </row>
    <row r="175" spans="1:17" s="29" customFormat="1" ht="30" customHeight="1">
      <c r="A175" s="262"/>
      <c r="B175" s="269"/>
      <c r="C175" s="262"/>
      <c r="D175" s="128" t="s">
        <v>12</v>
      </c>
      <c r="E175" s="126"/>
      <c r="F175" s="45"/>
      <c r="G175" s="45"/>
      <c r="H175" s="45"/>
      <c r="I175" s="45"/>
      <c r="J175" s="45"/>
      <c r="K175" s="45"/>
      <c r="L175" s="6">
        <v>0.4</v>
      </c>
      <c r="M175" s="6"/>
      <c r="N175" s="64"/>
      <c r="O175" s="268"/>
      <c r="P175" s="269"/>
      <c r="Q175" s="269"/>
    </row>
    <row r="176" spans="1:17" s="29" customFormat="1" ht="21.75" customHeight="1">
      <c r="A176" s="262">
        <f>A173+1</f>
        <v>45</v>
      </c>
      <c r="B176" s="269" t="s">
        <v>255</v>
      </c>
      <c r="C176" s="262" t="s">
        <v>357</v>
      </c>
      <c r="D176" s="9" t="s">
        <v>4</v>
      </c>
      <c r="E176" s="11">
        <f>E177+E179</f>
        <v>0</v>
      </c>
      <c r="F176" s="11">
        <f t="shared" ref="F176:L176" si="52">F177+F179</f>
        <v>0</v>
      </c>
      <c r="G176" s="11">
        <f t="shared" si="52"/>
        <v>0</v>
      </c>
      <c r="H176" s="11">
        <f t="shared" si="52"/>
        <v>0</v>
      </c>
      <c r="I176" s="11">
        <f t="shared" si="52"/>
        <v>0</v>
      </c>
      <c r="J176" s="11">
        <f t="shared" si="52"/>
        <v>0</v>
      </c>
      <c r="K176" s="11">
        <f t="shared" si="52"/>
        <v>0</v>
      </c>
      <c r="L176" s="11">
        <f t="shared" si="52"/>
        <v>0</v>
      </c>
      <c r="M176" s="10">
        <f>M177+M178+M179</f>
        <v>1.5</v>
      </c>
      <c r="N176" s="64">
        <f>N177+N178+N179</f>
        <v>1.5</v>
      </c>
      <c r="O176" s="268"/>
      <c r="P176" s="259" t="s">
        <v>364</v>
      </c>
      <c r="Q176" s="259" t="s">
        <v>432</v>
      </c>
    </row>
    <row r="177" spans="1:17" s="29" customFormat="1" ht="21.75" customHeight="1">
      <c r="A177" s="262"/>
      <c r="B177" s="269"/>
      <c r="C177" s="262"/>
      <c r="D177" s="128" t="s">
        <v>14</v>
      </c>
      <c r="E177" s="126"/>
      <c r="F177" s="45"/>
      <c r="G177" s="45"/>
      <c r="H177" s="45"/>
      <c r="I177" s="45"/>
      <c r="J177" s="45"/>
      <c r="K177" s="45"/>
      <c r="L177" s="6"/>
      <c r="M177" s="6">
        <v>0.5</v>
      </c>
      <c r="N177" s="64">
        <v>0.5</v>
      </c>
      <c r="O177" s="268"/>
      <c r="P177" s="260"/>
      <c r="Q177" s="260"/>
    </row>
    <row r="178" spans="1:17" s="29" customFormat="1" ht="21.75" customHeight="1">
      <c r="A178" s="262"/>
      <c r="B178" s="269"/>
      <c r="C178" s="262"/>
      <c r="D178" s="128" t="s">
        <v>5</v>
      </c>
      <c r="E178" s="126"/>
      <c r="F178" s="45"/>
      <c r="G178" s="45"/>
      <c r="H178" s="45"/>
      <c r="I178" s="45"/>
      <c r="J178" s="45"/>
      <c r="K178" s="45"/>
      <c r="L178" s="6"/>
      <c r="M178" s="6">
        <v>0.4</v>
      </c>
      <c r="N178" s="64">
        <v>0.4</v>
      </c>
      <c r="O178" s="268"/>
      <c r="P178" s="260"/>
      <c r="Q178" s="260"/>
    </row>
    <row r="179" spans="1:17" s="29" customFormat="1" ht="21.75" customHeight="1">
      <c r="A179" s="262"/>
      <c r="B179" s="269"/>
      <c r="C179" s="262"/>
      <c r="D179" s="128" t="s">
        <v>12</v>
      </c>
      <c r="E179" s="126"/>
      <c r="F179" s="45"/>
      <c r="G179" s="45"/>
      <c r="H179" s="45"/>
      <c r="I179" s="45"/>
      <c r="J179" s="45"/>
      <c r="K179" s="45"/>
      <c r="L179" s="6"/>
      <c r="M179" s="6">
        <v>0.6</v>
      </c>
      <c r="N179" s="64">
        <v>0.6</v>
      </c>
      <c r="O179" s="268"/>
      <c r="P179" s="261"/>
      <c r="Q179" s="261"/>
    </row>
    <row r="180" spans="1:17" s="29" customFormat="1" ht="30" customHeight="1">
      <c r="A180" s="256">
        <f>A176+1</f>
        <v>46</v>
      </c>
      <c r="B180" s="259" t="s">
        <v>365</v>
      </c>
      <c r="C180" s="256" t="s">
        <v>357</v>
      </c>
      <c r="D180" s="9" t="s">
        <v>4</v>
      </c>
      <c r="E180" s="11">
        <f>E182+E183</f>
        <v>0</v>
      </c>
      <c r="F180" s="11">
        <f t="shared" ref="F180:L180" si="53">F182+F183</f>
        <v>0</v>
      </c>
      <c r="G180" s="11">
        <f t="shared" si="53"/>
        <v>0</v>
      </c>
      <c r="H180" s="11">
        <f t="shared" si="53"/>
        <v>0</v>
      </c>
      <c r="I180" s="11">
        <f t="shared" si="53"/>
        <v>0</v>
      </c>
      <c r="J180" s="11">
        <f t="shared" si="53"/>
        <v>0</v>
      </c>
      <c r="K180" s="11">
        <f t="shared" si="53"/>
        <v>0</v>
      </c>
      <c r="L180" s="11">
        <f t="shared" si="53"/>
        <v>0</v>
      </c>
      <c r="M180" s="10">
        <f>M181+M182+M183</f>
        <v>2.17</v>
      </c>
      <c r="N180" s="64">
        <f>N181+N182+N183</f>
        <v>2.17</v>
      </c>
      <c r="O180" s="263"/>
      <c r="P180" s="259" t="s">
        <v>367</v>
      </c>
      <c r="Q180" s="259" t="s">
        <v>366</v>
      </c>
    </row>
    <row r="181" spans="1:17" s="29" customFormat="1" ht="30" customHeight="1">
      <c r="A181" s="257"/>
      <c r="B181" s="260"/>
      <c r="C181" s="257"/>
      <c r="D181" s="128" t="s">
        <v>17</v>
      </c>
      <c r="E181" s="126"/>
      <c r="F181" s="126"/>
      <c r="G181" s="126"/>
      <c r="H181" s="126"/>
      <c r="I181" s="126"/>
      <c r="J181" s="126"/>
      <c r="K181" s="126"/>
      <c r="L181" s="126"/>
      <c r="M181" s="126">
        <v>0.2</v>
      </c>
      <c r="N181" s="64">
        <v>0.2</v>
      </c>
      <c r="O181" s="264"/>
      <c r="P181" s="260"/>
      <c r="Q181" s="260"/>
    </row>
    <row r="182" spans="1:17" s="29" customFormat="1" ht="30" customHeight="1">
      <c r="A182" s="257"/>
      <c r="B182" s="260"/>
      <c r="C182" s="257"/>
      <c r="D182" s="128" t="s">
        <v>14</v>
      </c>
      <c r="E182" s="126"/>
      <c r="F182" s="45"/>
      <c r="G182" s="45"/>
      <c r="H182" s="45"/>
      <c r="I182" s="45"/>
      <c r="J182" s="45"/>
      <c r="K182" s="45"/>
      <c r="L182" s="6"/>
      <c r="M182" s="6">
        <v>1.379</v>
      </c>
      <c r="N182" s="64">
        <v>1.379</v>
      </c>
      <c r="O182" s="264"/>
      <c r="P182" s="260"/>
      <c r="Q182" s="260"/>
    </row>
    <row r="183" spans="1:17" s="29" customFormat="1" ht="30" customHeight="1">
      <c r="A183" s="258"/>
      <c r="B183" s="261"/>
      <c r="C183" s="258"/>
      <c r="D183" s="128" t="s">
        <v>12</v>
      </c>
      <c r="E183" s="126"/>
      <c r="F183" s="45"/>
      <c r="G183" s="45"/>
      <c r="H183" s="45"/>
      <c r="I183" s="45"/>
      <c r="J183" s="45"/>
      <c r="K183" s="45"/>
      <c r="L183" s="6"/>
      <c r="M183" s="6">
        <v>0.59099999999999997</v>
      </c>
      <c r="N183" s="64">
        <v>0.59099999999999997</v>
      </c>
      <c r="O183" s="265"/>
      <c r="P183" s="261"/>
      <c r="Q183" s="261"/>
    </row>
    <row r="184" spans="1:17" s="29" customFormat="1" ht="34.5" customHeight="1">
      <c r="A184" s="262">
        <f>A180+1</f>
        <v>47</v>
      </c>
      <c r="B184" s="267" t="s">
        <v>27</v>
      </c>
      <c r="C184" s="262" t="s">
        <v>93</v>
      </c>
      <c r="D184" s="9" t="s">
        <v>4</v>
      </c>
      <c r="E184" s="11">
        <f>E185</f>
        <v>0</v>
      </c>
      <c r="F184" s="11">
        <f t="shared" ref="F184:N184" si="54">F185</f>
        <v>0</v>
      </c>
      <c r="G184" s="11">
        <f t="shared" si="54"/>
        <v>0</v>
      </c>
      <c r="H184" s="11">
        <f t="shared" si="54"/>
        <v>14</v>
      </c>
      <c r="I184" s="11">
        <f t="shared" si="54"/>
        <v>0</v>
      </c>
      <c r="J184" s="11">
        <f t="shared" si="54"/>
        <v>0</v>
      </c>
      <c r="K184" s="11">
        <f t="shared" si="54"/>
        <v>0</v>
      </c>
      <c r="L184" s="11">
        <f t="shared" si="54"/>
        <v>0</v>
      </c>
      <c r="M184" s="11">
        <f t="shared" si="54"/>
        <v>0</v>
      </c>
      <c r="N184" s="65">
        <f t="shared" si="54"/>
        <v>0</v>
      </c>
      <c r="O184" s="268"/>
      <c r="P184" s="266" t="s">
        <v>368</v>
      </c>
      <c r="Q184" s="266" t="s">
        <v>280</v>
      </c>
    </row>
    <row r="185" spans="1:17" s="29" customFormat="1" ht="34.5" customHeight="1">
      <c r="A185" s="262"/>
      <c r="B185" s="267"/>
      <c r="C185" s="262"/>
      <c r="D185" s="128" t="s">
        <v>5</v>
      </c>
      <c r="E185" s="126"/>
      <c r="F185" s="6"/>
      <c r="G185" s="6"/>
      <c r="H185" s="45">
        <v>14</v>
      </c>
      <c r="I185" s="45"/>
      <c r="J185" s="6"/>
      <c r="K185" s="6"/>
      <c r="L185" s="6"/>
      <c r="M185" s="6"/>
      <c r="N185" s="64"/>
      <c r="O185" s="268"/>
      <c r="P185" s="266"/>
      <c r="Q185" s="266"/>
    </row>
    <row r="186" spans="1:17" s="29" customFormat="1" ht="16.5" customHeight="1">
      <c r="A186" s="126"/>
      <c r="B186" s="86" t="s">
        <v>308</v>
      </c>
      <c r="C186" s="64"/>
      <c r="D186" s="64"/>
      <c r="E186" s="64">
        <f>E153+E157+E160+E163+E166+E169+E173+E176+E180+E184</f>
        <v>2</v>
      </c>
      <c r="F186" s="64">
        <f t="shared" ref="F186:N186" si="55">F153+F157+F160+F163+F166+F169+F173+F176+F180+F184</f>
        <v>4.53</v>
      </c>
      <c r="G186" s="64">
        <f t="shared" si="55"/>
        <v>2</v>
      </c>
      <c r="H186" s="64">
        <f t="shared" si="55"/>
        <v>21.925080000000001</v>
      </c>
      <c r="I186" s="64">
        <f t="shared" si="55"/>
        <v>4</v>
      </c>
      <c r="J186" s="64">
        <f t="shared" si="55"/>
        <v>12.577</v>
      </c>
      <c r="K186" s="64">
        <f t="shared" si="55"/>
        <v>5</v>
      </c>
      <c r="L186" s="64">
        <f t="shared" si="55"/>
        <v>1.1000000000000001</v>
      </c>
      <c r="M186" s="64">
        <f t="shared" si="55"/>
        <v>6.67</v>
      </c>
      <c r="N186" s="64">
        <f t="shared" si="55"/>
        <v>4.2699999999999996</v>
      </c>
      <c r="O186" s="64"/>
      <c r="P186" s="64"/>
      <c r="Q186" s="64"/>
    </row>
    <row r="187" spans="1:17" s="29" customFormat="1" ht="15.75" customHeight="1">
      <c r="A187" s="281" t="s">
        <v>170</v>
      </c>
      <c r="B187" s="282"/>
      <c r="C187" s="282"/>
      <c r="D187" s="282"/>
      <c r="E187" s="282"/>
      <c r="F187" s="282"/>
      <c r="G187" s="282"/>
      <c r="H187" s="282"/>
      <c r="I187" s="282"/>
      <c r="J187" s="282"/>
      <c r="K187" s="282"/>
      <c r="L187" s="282"/>
      <c r="M187" s="282"/>
      <c r="N187" s="282"/>
      <c r="O187" s="282"/>
      <c r="P187" s="282"/>
      <c r="Q187" s="282"/>
    </row>
    <row r="188" spans="1:17" s="29" customFormat="1" ht="22.5" customHeight="1">
      <c r="A188" s="256">
        <f>A184+1</f>
        <v>48</v>
      </c>
      <c r="B188" s="269" t="s">
        <v>369</v>
      </c>
      <c r="C188" s="262" t="s">
        <v>28</v>
      </c>
      <c r="D188" s="9" t="s">
        <v>4</v>
      </c>
      <c r="E188" s="11">
        <f>E189+E190</f>
        <v>0.5</v>
      </c>
      <c r="F188" s="11">
        <f t="shared" ref="F188:N188" si="56">F189+F190</f>
        <v>0</v>
      </c>
      <c r="G188" s="11">
        <f t="shared" si="56"/>
        <v>0.5</v>
      </c>
      <c r="H188" s="11">
        <f t="shared" si="56"/>
        <v>0</v>
      </c>
      <c r="I188" s="11">
        <f t="shared" si="56"/>
        <v>0</v>
      </c>
      <c r="J188" s="11">
        <f t="shared" si="56"/>
        <v>0</v>
      </c>
      <c r="K188" s="11">
        <f t="shared" si="56"/>
        <v>0</v>
      </c>
      <c r="L188" s="11">
        <f t="shared" si="56"/>
        <v>0</v>
      </c>
      <c r="M188" s="11">
        <f t="shared" si="56"/>
        <v>0</v>
      </c>
      <c r="N188" s="65">
        <f t="shared" si="56"/>
        <v>0</v>
      </c>
      <c r="O188" s="256"/>
      <c r="P188" s="259" t="s">
        <v>370</v>
      </c>
      <c r="Q188" s="259" t="s">
        <v>270</v>
      </c>
    </row>
    <row r="189" spans="1:17" s="29" customFormat="1" ht="22.5" customHeight="1">
      <c r="A189" s="257"/>
      <c r="B189" s="269"/>
      <c r="C189" s="262"/>
      <c r="D189" s="128" t="s">
        <v>12</v>
      </c>
      <c r="E189" s="126">
        <v>0.5</v>
      </c>
      <c r="F189" s="126"/>
      <c r="G189" s="126">
        <v>0.5</v>
      </c>
      <c r="H189" s="126"/>
      <c r="I189" s="126"/>
      <c r="J189" s="126"/>
      <c r="K189" s="126"/>
      <c r="L189" s="126"/>
      <c r="M189" s="126"/>
      <c r="N189" s="65"/>
      <c r="O189" s="257"/>
      <c r="P189" s="260"/>
      <c r="Q189" s="260"/>
    </row>
    <row r="190" spans="1:17" s="29" customFormat="1" ht="22.5" customHeight="1">
      <c r="A190" s="258"/>
      <c r="B190" s="269"/>
      <c r="C190" s="262"/>
      <c r="D190" s="128" t="s">
        <v>5</v>
      </c>
      <c r="E190" s="126"/>
      <c r="F190" s="126"/>
      <c r="G190" s="126"/>
      <c r="H190" s="126"/>
      <c r="I190" s="126"/>
      <c r="J190" s="126"/>
      <c r="K190" s="126"/>
      <c r="L190" s="126"/>
      <c r="M190" s="126"/>
      <c r="N190" s="65"/>
      <c r="O190" s="258"/>
      <c r="P190" s="261"/>
      <c r="Q190" s="261"/>
    </row>
    <row r="191" spans="1:17" s="29" customFormat="1" ht="22.5" customHeight="1">
      <c r="A191" s="256">
        <f>A188+1</f>
        <v>49</v>
      </c>
      <c r="B191" s="269" t="s">
        <v>371</v>
      </c>
      <c r="C191" s="262" t="s">
        <v>28</v>
      </c>
      <c r="D191" s="9" t="s">
        <v>4</v>
      </c>
      <c r="E191" s="11">
        <f>E192+E193</f>
        <v>0.5</v>
      </c>
      <c r="F191" s="11">
        <f t="shared" ref="F191" si="57">F192+F193</f>
        <v>0</v>
      </c>
      <c r="G191" s="11">
        <f t="shared" ref="G191" si="58">G192+G193</f>
        <v>0.5</v>
      </c>
      <c r="H191" s="11">
        <f t="shared" ref="H191" si="59">H192+H193</f>
        <v>0</v>
      </c>
      <c r="I191" s="11">
        <f t="shared" ref="I191" si="60">I192+I193</f>
        <v>0</v>
      </c>
      <c r="J191" s="11">
        <f t="shared" ref="J191" si="61">J192+J193</f>
        <v>0</v>
      </c>
      <c r="K191" s="11">
        <f t="shared" ref="K191" si="62">K192+K193</f>
        <v>0</v>
      </c>
      <c r="L191" s="11">
        <f t="shared" ref="L191" si="63">L192+L193</f>
        <v>0</v>
      </c>
      <c r="M191" s="11">
        <f t="shared" ref="M191" si="64">M192+M193</f>
        <v>0</v>
      </c>
      <c r="N191" s="98">
        <f>N192+N193</f>
        <v>1.435E-2</v>
      </c>
      <c r="O191" s="256"/>
      <c r="P191" s="259" t="s">
        <v>372</v>
      </c>
      <c r="Q191" s="259" t="s">
        <v>416</v>
      </c>
    </row>
    <row r="192" spans="1:17" s="29" customFormat="1" ht="22.5" customHeight="1">
      <c r="A192" s="257"/>
      <c r="B192" s="269"/>
      <c r="C192" s="262"/>
      <c r="D192" s="128" t="s">
        <v>12</v>
      </c>
      <c r="E192" s="126">
        <v>0.5</v>
      </c>
      <c r="F192" s="126"/>
      <c r="G192" s="126">
        <v>0.5</v>
      </c>
      <c r="H192" s="126"/>
      <c r="I192" s="126"/>
      <c r="J192" s="126"/>
      <c r="K192" s="126"/>
      <c r="L192" s="126"/>
      <c r="M192" s="126"/>
      <c r="N192" s="65"/>
      <c r="O192" s="257"/>
      <c r="P192" s="260"/>
      <c r="Q192" s="260"/>
    </row>
    <row r="193" spans="1:17" s="29" customFormat="1" ht="22.5" customHeight="1">
      <c r="A193" s="258"/>
      <c r="B193" s="269"/>
      <c r="C193" s="262"/>
      <c r="D193" s="128" t="s">
        <v>5</v>
      </c>
      <c r="E193" s="126"/>
      <c r="F193" s="126"/>
      <c r="G193" s="126"/>
      <c r="H193" s="126"/>
      <c r="I193" s="126"/>
      <c r="J193" s="126"/>
      <c r="K193" s="126"/>
      <c r="L193" s="126"/>
      <c r="M193" s="126">
        <v>0</v>
      </c>
      <c r="N193" s="98">
        <v>1.435E-2</v>
      </c>
      <c r="O193" s="258"/>
      <c r="P193" s="261"/>
      <c r="Q193" s="261"/>
    </row>
    <row r="194" spans="1:17" s="29" customFormat="1" ht="22.5" customHeight="1">
      <c r="A194" s="256">
        <f>A191+1</f>
        <v>50</v>
      </c>
      <c r="B194" s="269" t="s">
        <v>374</v>
      </c>
      <c r="C194" s="262" t="s">
        <v>28</v>
      </c>
      <c r="D194" s="9" t="s">
        <v>4</v>
      </c>
      <c r="E194" s="11">
        <f>E195+E196</f>
        <v>1</v>
      </c>
      <c r="F194" s="11">
        <f t="shared" ref="F194" si="65">F195+F196</f>
        <v>0</v>
      </c>
      <c r="G194" s="11">
        <f t="shared" ref="G194" si="66">G195+G196</f>
        <v>1.5</v>
      </c>
      <c r="H194" s="11">
        <f t="shared" ref="H194" si="67">H195+H196</f>
        <v>0</v>
      </c>
      <c r="I194" s="11">
        <f t="shared" ref="I194" si="68">I195+I196</f>
        <v>1.5</v>
      </c>
      <c r="J194" s="11">
        <f t="shared" ref="J194" si="69">J195+J196</f>
        <v>0</v>
      </c>
      <c r="K194" s="11">
        <f t="shared" ref="K194" si="70">K195+K196</f>
        <v>0</v>
      </c>
      <c r="L194" s="11">
        <f t="shared" ref="L194" si="71">L195+L196</f>
        <v>0</v>
      </c>
      <c r="M194" s="11">
        <f t="shared" ref="M194" si="72">M195+M196</f>
        <v>0</v>
      </c>
      <c r="N194" s="65">
        <f>N195+N196</f>
        <v>0</v>
      </c>
      <c r="O194" s="256"/>
      <c r="P194" s="259" t="s">
        <v>375</v>
      </c>
      <c r="Q194" s="259" t="s">
        <v>270</v>
      </c>
    </row>
    <row r="195" spans="1:17" s="29" customFormat="1" ht="22.5" customHeight="1">
      <c r="A195" s="257"/>
      <c r="B195" s="269"/>
      <c r="C195" s="262"/>
      <c r="D195" s="128" t="s">
        <v>14</v>
      </c>
      <c r="E195" s="126">
        <v>1</v>
      </c>
      <c r="F195" s="126"/>
      <c r="G195" s="126">
        <v>1.5</v>
      </c>
      <c r="H195" s="126"/>
      <c r="I195" s="126">
        <v>1.5</v>
      </c>
      <c r="J195" s="126"/>
      <c r="K195" s="126"/>
      <c r="L195" s="126"/>
      <c r="M195" s="126"/>
      <c r="N195" s="65"/>
      <c r="O195" s="257"/>
      <c r="P195" s="260"/>
      <c r="Q195" s="260"/>
    </row>
    <row r="196" spans="1:17" s="29" customFormat="1" ht="22.5" customHeight="1">
      <c r="A196" s="258"/>
      <c r="B196" s="269"/>
      <c r="C196" s="262"/>
      <c r="D196" s="128" t="s">
        <v>5</v>
      </c>
      <c r="E196" s="126"/>
      <c r="F196" s="126"/>
      <c r="G196" s="126"/>
      <c r="H196" s="126"/>
      <c r="I196" s="126"/>
      <c r="J196" s="126"/>
      <c r="K196" s="126"/>
      <c r="L196" s="126"/>
      <c r="M196" s="126"/>
      <c r="N196" s="65"/>
      <c r="O196" s="258"/>
      <c r="P196" s="261"/>
      <c r="Q196" s="261"/>
    </row>
    <row r="197" spans="1:17" s="29" customFormat="1" ht="33" customHeight="1">
      <c r="A197" s="262">
        <f>A194+1</f>
        <v>51</v>
      </c>
      <c r="B197" s="267" t="s">
        <v>29</v>
      </c>
      <c r="C197" s="262" t="s">
        <v>94</v>
      </c>
      <c r="D197" s="9" t="s">
        <v>4</v>
      </c>
      <c r="E197" s="11">
        <f>E198</f>
        <v>0</v>
      </c>
      <c r="F197" s="11">
        <f t="shared" ref="F197:N197" si="73">F198</f>
        <v>0</v>
      </c>
      <c r="G197" s="11">
        <f t="shared" si="73"/>
        <v>0</v>
      </c>
      <c r="H197" s="11">
        <f t="shared" si="73"/>
        <v>20</v>
      </c>
      <c r="I197" s="11">
        <f t="shared" si="73"/>
        <v>0</v>
      </c>
      <c r="J197" s="11">
        <f t="shared" si="73"/>
        <v>0</v>
      </c>
      <c r="K197" s="11">
        <f t="shared" si="73"/>
        <v>0</v>
      </c>
      <c r="L197" s="11">
        <f t="shared" si="73"/>
        <v>0</v>
      </c>
      <c r="M197" s="11">
        <f t="shared" si="73"/>
        <v>0</v>
      </c>
      <c r="N197" s="65">
        <f t="shared" si="73"/>
        <v>0</v>
      </c>
      <c r="O197" s="268">
        <v>4</v>
      </c>
      <c r="P197" s="266" t="s">
        <v>283</v>
      </c>
      <c r="Q197" s="259" t="s">
        <v>417</v>
      </c>
    </row>
    <row r="198" spans="1:17" s="29" customFormat="1" ht="33" customHeight="1">
      <c r="A198" s="262"/>
      <c r="B198" s="267"/>
      <c r="C198" s="262"/>
      <c r="D198" s="128" t="s">
        <v>5</v>
      </c>
      <c r="E198" s="126"/>
      <c r="F198" s="45"/>
      <c r="G198" s="45"/>
      <c r="H198" s="45">
        <v>20</v>
      </c>
      <c r="I198" s="45"/>
      <c r="J198" s="45"/>
      <c r="K198" s="45"/>
      <c r="L198" s="45"/>
      <c r="M198" s="45"/>
      <c r="N198" s="65"/>
      <c r="O198" s="268"/>
      <c r="P198" s="266"/>
      <c r="Q198" s="261"/>
    </row>
    <row r="199" spans="1:17" s="29" customFormat="1" ht="18.75" customHeight="1">
      <c r="A199" s="262">
        <f>A197+1</f>
        <v>52</v>
      </c>
      <c r="B199" s="267" t="s">
        <v>30</v>
      </c>
      <c r="C199" s="262" t="s">
        <v>95</v>
      </c>
      <c r="D199" s="9" t="s">
        <v>4</v>
      </c>
      <c r="E199" s="11">
        <f>E200</f>
        <v>0</v>
      </c>
      <c r="F199" s="11">
        <f t="shared" ref="F199:N199" si="74">F200</f>
        <v>0</v>
      </c>
      <c r="G199" s="11">
        <f t="shared" si="74"/>
        <v>0</v>
      </c>
      <c r="H199" s="11">
        <f t="shared" si="74"/>
        <v>1.5</v>
      </c>
      <c r="I199" s="11">
        <f t="shared" si="74"/>
        <v>0</v>
      </c>
      <c r="J199" s="11">
        <f t="shared" si="74"/>
        <v>0</v>
      </c>
      <c r="K199" s="11">
        <f t="shared" si="74"/>
        <v>0</v>
      </c>
      <c r="L199" s="11">
        <f t="shared" si="74"/>
        <v>0</v>
      </c>
      <c r="M199" s="11">
        <f t="shared" si="74"/>
        <v>0</v>
      </c>
      <c r="N199" s="65">
        <f t="shared" si="74"/>
        <v>0</v>
      </c>
      <c r="O199" s="268"/>
      <c r="P199" s="266" t="s">
        <v>283</v>
      </c>
      <c r="Q199" s="259" t="s">
        <v>418</v>
      </c>
    </row>
    <row r="200" spans="1:17" s="29" customFormat="1" ht="18.75" customHeight="1">
      <c r="A200" s="262"/>
      <c r="B200" s="267"/>
      <c r="C200" s="262"/>
      <c r="D200" s="128" t="s">
        <v>5</v>
      </c>
      <c r="E200" s="126"/>
      <c r="F200" s="6"/>
      <c r="G200" s="6"/>
      <c r="H200" s="6">
        <v>1.5</v>
      </c>
      <c r="I200" s="6"/>
      <c r="J200" s="6"/>
      <c r="K200" s="6"/>
      <c r="L200" s="6"/>
      <c r="M200" s="6"/>
      <c r="N200" s="65"/>
      <c r="O200" s="268"/>
      <c r="P200" s="266"/>
      <c r="Q200" s="261"/>
    </row>
    <row r="201" spans="1:17" s="29" customFormat="1" ht="18.75" customHeight="1">
      <c r="A201" s="262">
        <f>A199+1</f>
        <v>53</v>
      </c>
      <c r="B201" s="269" t="s">
        <v>202</v>
      </c>
      <c r="C201" s="262" t="s">
        <v>28</v>
      </c>
      <c r="D201" s="9" t="s">
        <v>4</v>
      </c>
      <c r="E201" s="11">
        <f>E202+E203+E205</f>
        <v>23</v>
      </c>
      <c r="F201" s="11">
        <f t="shared" ref="F201:L201" si="75">F202+F203+F205</f>
        <v>0</v>
      </c>
      <c r="G201" s="11">
        <f t="shared" si="75"/>
        <v>0</v>
      </c>
      <c r="H201" s="11">
        <f t="shared" si="75"/>
        <v>0</v>
      </c>
      <c r="I201" s="11">
        <f t="shared" si="75"/>
        <v>7</v>
      </c>
      <c r="J201" s="11">
        <f t="shared" si="75"/>
        <v>7</v>
      </c>
      <c r="K201" s="11">
        <f t="shared" si="75"/>
        <v>0</v>
      </c>
      <c r="L201" s="11">
        <f t="shared" si="75"/>
        <v>0</v>
      </c>
      <c r="M201" s="10">
        <f>M202+M203+M204+M205</f>
        <v>11.955843999999999</v>
      </c>
      <c r="N201" s="64">
        <f>N202+N203+N204+N205</f>
        <v>11.955843999999999</v>
      </c>
      <c r="O201" s="268"/>
      <c r="P201" s="266" t="s">
        <v>376</v>
      </c>
      <c r="Q201" s="259" t="s">
        <v>422</v>
      </c>
    </row>
    <row r="202" spans="1:17" s="29" customFormat="1" ht="18.75" customHeight="1">
      <c r="A202" s="262"/>
      <c r="B202" s="269"/>
      <c r="C202" s="262"/>
      <c r="D202" s="128" t="s">
        <v>17</v>
      </c>
      <c r="E202" s="126">
        <v>14</v>
      </c>
      <c r="F202" s="45"/>
      <c r="G202" s="45"/>
      <c r="H202" s="45"/>
      <c r="I202" s="45"/>
      <c r="J202" s="45"/>
      <c r="K202" s="45"/>
      <c r="L202" s="45"/>
      <c r="M202" s="45">
        <v>8.4209999999999994</v>
      </c>
      <c r="N202" s="64">
        <v>8.4209999999999994</v>
      </c>
      <c r="O202" s="268"/>
      <c r="P202" s="266"/>
      <c r="Q202" s="260"/>
    </row>
    <row r="203" spans="1:17" s="29" customFormat="1" ht="18.75" customHeight="1">
      <c r="A203" s="262"/>
      <c r="B203" s="269"/>
      <c r="C203" s="262"/>
      <c r="D203" s="128" t="s">
        <v>119</v>
      </c>
      <c r="E203" s="126">
        <v>7</v>
      </c>
      <c r="F203" s="45"/>
      <c r="G203" s="45"/>
      <c r="H203" s="45"/>
      <c r="I203" s="45">
        <v>7</v>
      </c>
      <c r="J203" s="45">
        <v>7</v>
      </c>
      <c r="K203" s="45"/>
      <c r="L203" s="45"/>
      <c r="M203" s="45"/>
      <c r="N203" s="65"/>
      <c r="O203" s="268"/>
      <c r="P203" s="266"/>
      <c r="Q203" s="260"/>
    </row>
    <row r="204" spans="1:17" s="29" customFormat="1" ht="18.75" customHeight="1">
      <c r="A204" s="262"/>
      <c r="B204" s="269"/>
      <c r="C204" s="262"/>
      <c r="D204" s="128" t="s">
        <v>12</v>
      </c>
      <c r="E204" s="126"/>
      <c r="F204" s="45"/>
      <c r="G204" s="45"/>
      <c r="H204" s="45"/>
      <c r="I204" s="45"/>
      <c r="J204" s="45"/>
      <c r="K204" s="45"/>
      <c r="L204" s="45"/>
      <c r="M204" s="6">
        <v>3.5348439999999997</v>
      </c>
      <c r="N204" s="64">
        <f>2.609997+0.924847</f>
        <v>3.5348439999999997</v>
      </c>
      <c r="O204" s="268"/>
      <c r="P204" s="266"/>
      <c r="Q204" s="260"/>
    </row>
    <row r="205" spans="1:17" s="29" customFormat="1" ht="18.75" customHeight="1">
      <c r="A205" s="262"/>
      <c r="B205" s="269"/>
      <c r="C205" s="262"/>
      <c r="D205" s="128" t="s">
        <v>5</v>
      </c>
      <c r="E205" s="126">
        <v>2</v>
      </c>
      <c r="F205" s="45"/>
      <c r="G205" s="45"/>
      <c r="H205" s="45"/>
      <c r="I205" s="45"/>
      <c r="J205" s="45"/>
      <c r="K205" s="45"/>
      <c r="L205" s="45"/>
      <c r="M205" s="45"/>
      <c r="N205" s="65"/>
      <c r="O205" s="268"/>
      <c r="P205" s="266"/>
      <c r="Q205" s="261"/>
    </row>
    <row r="206" spans="1:17" s="29" customFormat="1" ht="22.5" customHeight="1">
      <c r="A206" s="262">
        <f>A201+1</f>
        <v>54</v>
      </c>
      <c r="B206" s="267" t="s">
        <v>31</v>
      </c>
      <c r="C206" s="262" t="s">
        <v>28</v>
      </c>
      <c r="D206" s="9" t="s">
        <v>4</v>
      </c>
      <c r="E206" s="11">
        <f>E207+E208+E209</f>
        <v>1</v>
      </c>
      <c r="F206" s="11">
        <f t="shared" ref="F206:N206" si="76">F207+F208+F209</f>
        <v>0.2</v>
      </c>
      <c r="G206" s="11">
        <f t="shared" si="76"/>
        <v>1</v>
      </c>
      <c r="H206" s="11">
        <f t="shared" si="76"/>
        <v>0</v>
      </c>
      <c r="I206" s="11">
        <f t="shared" si="76"/>
        <v>1</v>
      </c>
      <c r="J206" s="11">
        <f t="shared" si="76"/>
        <v>0</v>
      </c>
      <c r="K206" s="11">
        <f t="shared" si="76"/>
        <v>1</v>
      </c>
      <c r="L206" s="11">
        <f t="shared" si="76"/>
        <v>0</v>
      </c>
      <c r="M206" s="11">
        <f t="shared" si="76"/>
        <v>0</v>
      </c>
      <c r="N206" s="65">
        <f t="shared" si="76"/>
        <v>0</v>
      </c>
      <c r="O206" s="268"/>
      <c r="P206" s="266" t="s">
        <v>373</v>
      </c>
      <c r="Q206" s="259" t="s">
        <v>270</v>
      </c>
    </row>
    <row r="207" spans="1:17" s="29" customFormat="1" ht="22.5" customHeight="1">
      <c r="A207" s="262"/>
      <c r="B207" s="267"/>
      <c r="C207" s="262"/>
      <c r="D207" s="128" t="s">
        <v>119</v>
      </c>
      <c r="E207" s="126"/>
      <c r="F207" s="6">
        <v>0.1</v>
      </c>
      <c r="G207" s="6"/>
      <c r="H207" s="6"/>
      <c r="I207" s="6"/>
      <c r="J207" s="6"/>
      <c r="K207" s="6"/>
      <c r="L207" s="6"/>
      <c r="M207" s="6"/>
      <c r="N207" s="65"/>
      <c r="O207" s="268"/>
      <c r="P207" s="266"/>
      <c r="Q207" s="260"/>
    </row>
    <row r="208" spans="1:17" s="29" customFormat="1" ht="22.5" customHeight="1">
      <c r="A208" s="262"/>
      <c r="B208" s="267"/>
      <c r="C208" s="262"/>
      <c r="D208" s="128" t="s">
        <v>12</v>
      </c>
      <c r="E208" s="126">
        <v>1</v>
      </c>
      <c r="F208" s="6"/>
      <c r="G208" s="45">
        <v>1</v>
      </c>
      <c r="H208" s="45"/>
      <c r="I208" s="45">
        <v>1</v>
      </c>
      <c r="J208" s="45"/>
      <c r="K208" s="45">
        <v>1</v>
      </c>
      <c r="L208" s="6"/>
      <c r="M208" s="6"/>
      <c r="N208" s="65"/>
      <c r="O208" s="268"/>
      <c r="P208" s="266"/>
      <c r="Q208" s="260"/>
    </row>
    <row r="209" spans="1:17" s="29" customFormat="1" ht="22.5" customHeight="1">
      <c r="A209" s="262"/>
      <c r="B209" s="267"/>
      <c r="C209" s="262"/>
      <c r="D209" s="128" t="s">
        <v>5</v>
      </c>
      <c r="E209" s="126"/>
      <c r="F209" s="6">
        <v>0.1</v>
      </c>
      <c r="G209" s="6"/>
      <c r="H209" s="6"/>
      <c r="I209" s="6"/>
      <c r="J209" s="6"/>
      <c r="K209" s="6"/>
      <c r="L209" s="6"/>
      <c r="M209" s="6"/>
      <c r="N209" s="64"/>
      <c r="O209" s="268"/>
      <c r="P209" s="266"/>
      <c r="Q209" s="261"/>
    </row>
    <row r="210" spans="1:17" s="29" customFormat="1" ht="22.5" customHeight="1">
      <c r="A210" s="262">
        <f>A206+1</f>
        <v>55</v>
      </c>
      <c r="B210" s="267" t="s">
        <v>32</v>
      </c>
      <c r="C210" s="262" t="s">
        <v>28</v>
      </c>
      <c r="D210" s="9" t="s">
        <v>4</v>
      </c>
      <c r="E210" s="11">
        <f>E211+E212</f>
        <v>0</v>
      </c>
      <c r="F210" s="11">
        <f t="shared" ref="F210:N210" si="77">F211+F212</f>
        <v>0</v>
      </c>
      <c r="G210" s="11">
        <f t="shared" si="77"/>
        <v>0</v>
      </c>
      <c r="H210" s="12">
        <f t="shared" si="77"/>
        <v>1.4999999999999999E-2</v>
      </c>
      <c r="I210" s="11">
        <f t="shared" si="77"/>
        <v>0</v>
      </c>
      <c r="J210" s="12">
        <f t="shared" si="77"/>
        <v>0.54100000000000004</v>
      </c>
      <c r="K210" s="11">
        <f t="shared" si="77"/>
        <v>0</v>
      </c>
      <c r="L210" s="12">
        <f t="shared" si="77"/>
        <v>0.115</v>
      </c>
      <c r="M210" s="11">
        <f t="shared" si="77"/>
        <v>0</v>
      </c>
      <c r="N210" s="65">
        <f t="shared" si="77"/>
        <v>0</v>
      </c>
      <c r="O210" s="268"/>
      <c r="P210" s="266" t="s">
        <v>231</v>
      </c>
      <c r="Q210" s="259" t="s">
        <v>429</v>
      </c>
    </row>
    <row r="211" spans="1:17" s="29" customFormat="1" ht="22.5" customHeight="1">
      <c r="A211" s="262"/>
      <c r="B211" s="267"/>
      <c r="C211" s="262"/>
      <c r="D211" s="128" t="s">
        <v>14</v>
      </c>
      <c r="E211" s="126"/>
      <c r="F211" s="6"/>
      <c r="G211" s="6"/>
      <c r="H211" s="7">
        <v>1.4999999999999999E-2</v>
      </c>
      <c r="I211" s="7"/>
      <c r="J211" s="7">
        <v>0.54100000000000004</v>
      </c>
      <c r="K211" s="6"/>
      <c r="L211" s="7">
        <v>0.115</v>
      </c>
      <c r="M211" s="6"/>
      <c r="N211" s="64"/>
      <c r="O211" s="268"/>
      <c r="P211" s="266"/>
      <c r="Q211" s="260"/>
    </row>
    <row r="212" spans="1:17" s="29" customFormat="1" ht="22.5" customHeight="1">
      <c r="A212" s="262"/>
      <c r="B212" s="267"/>
      <c r="C212" s="262"/>
      <c r="D212" s="128" t="s">
        <v>5</v>
      </c>
      <c r="E212" s="126"/>
      <c r="F212" s="6"/>
      <c r="G212" s="6"/>
      <c r="H212" s="6"/>
      <c r="I212" s="6"/>
      <c r="J212" s="6"/>
      <c r="K212" s="6"/>
      <c r="L212" s="6"/>
      <c r="M212" s="6"/>
      <c r="N212" s="64"/>
      <c r="O212" s="268"/>
      <c r="P212" s="266"/>
      <c r="Q212" s="261"/>
    </row>
    <row r="213" spans="1:17" s="29" customFormat="1" ht="24.75" customHeight="1">
      <c r="A213" s="262">
        <f>A210+1</f>
        <v>56</v>
      </c>
      <c r="B213" s="269" t="s">
        <v>419</v>
      </c>
      <c r="C213" s="262" t="s">
        <v>150</v>
      </c>
      <c r="D213" s="9" t="s">
        <v>4</v>
      </c>
      <c r="E213" s="11">
        <f>E214+E215+E216</f>
        <v>0</v>
      </c>
      <c r="F213" s="11">
        <f t="shared" ref="F213:N213" si="78">F214+F215+F216</f>
        <v>0</v>
      </c>
      <c r="G213" s="11">
        <f t="shared" si="78"/>
        <v>0</v>
      </c>
      <c r="H213" s="11">
        <f t="shared" si="78"/>
        <v>0</v>
      </c>
      <c r="I213" s="11">
        <f t="shared" si="78"/>
        <v>0</v>
      </c>
      <c r="J213" s="11">
        <f t="shared" si="78"/>
        <v>0</v>
      </c>
      <c r="K213" s="11">
        <f t="shared" si="78"/>
        <v>0</v>
      </c>
      <c r="L213" s="11">
        <f t="shared" si="78"/>
        <v>0</v>
      </c>
      <c r="M213" s="10">
        <f t="shared" si="78"/>
        <v>0.56374500000000005</v>
      </c>
      <c r="N213" s="64">
        <f t="shared" si="78"/>
        <v>0.56374500000000005</v>
      </c>
      <c r="O213" s="268"/>
      <c r="P213" s="266" t="s">
        <v>232</v>
      </c>
      <c r="Q213" s="259" t="s">
        <v>421</v>
      </c>
    </row>
    <row r="214" spans="1:17" s="29" customFormat="1" ht="24.75" customHeight="1">
      <c r="A214" s="262"/>
      <c r="B214" s="269"/>
      <c r="C214" s="262"/>
      <c r="D214" s="128" t="s">
        <v>14</v>
      </c>
      <c r="E214" s="126"/>
      <c r="F214" s="45"/>
      <c r="G214" s="45"/>
      <c r="H214" s="45"/>
      <c r="I214" s="45"/>
      <c r="J214" s="45"/>
      <c r="K214" s="45"/>
      <c r="L214" s="45">
        <v>0</v>
      </c>
      <c r="M214" s="45"/>
      <c r="N214" s="65"/>
      <c r="O214" s="268"/>
      <c r="P214" s="266"/>
      <c r="Q214" s="260"/>
    </row>
    <row r="215" spans="1:17" s="29" customFormat="1" ht="24.75" customHeight="1">
      <c r="A215" s="262"/>
      <c r="B215" s="269"/>
      <c r="C215" s="262"/>
      <c r="D215" s="128" t="s">
        <v>12</v>
      </c>
      <c r="E215" s="126"/>
      <c r="F215" s="45"/>
      <c r="G215" s="45"/>
      <c r="H215" s="45"/>
      <c r="I215" s="45"/>
      <c r="J215" s="45"/>
      <c r="K215" s="45"/>
      <c r="L215" s="45"/>
      <c r="M215" s="45"/>
      <c r="N215" s="65"/>
      <c r="O215" s="268"/>
      <c r="P215" s="266"/>
      <c r="Q215" s="260"/>
    </row>
    <row r="216" spans="1:17" s="29" customFormat="1" ht="24.75" customHeight="1">
      <c r="A216" s="262"/>
      <c r="B216" s="269"/>
      <c r="C216" s="262"/>
      <c r="D216" s="128" t="s">
        <v>5</v>
      </c>
      <c r="E216" s="126"/>
      <c r="F216" s="45"/>
      <c r="G216" s="45"/>
      <c r="H216" s="45"/>
      <c r="I216" s="45"/>
      <c r="J216" s="45"/>
      <c r="K216" s="45"/>
      <c r="L216" s="45"/>
      <c r="M216" s="6">
        <v>0.56374500000000005</v>
      </c>
      <c r="N216" s="64">
        <v>0.56374500000000005</v>
      </c>
      <c r="O216" s="268"/>
      <c r="P216" s="266"/>
      <c r="Q216" s="261"/>
    </row>
    <row r="217" spans="1:17" s="29" customFormat="1" ht="18.75" customHeight="1">
      <c r="A217" s="262">
        <f>A213+1</f>
        <v>57</v>
      </c>
      <c r="B217" s="269" t="s">
        <v>204</v>
      </c>
      <c r="C217" s="262" t="s">
        <v>201</v>
      </c>
      <c r="D217" s="9" t="s">
        <v>4</v>
      </c>
      <c r="E217" s="11">
        <f>E218+E219</f>
        <v>0</v>
      </c>
      <c r="F217" s="11">
        <f t="shared" ref="F217:N217" si="79">F218+F219</f>
        <v>0</v>
      </c>
      <c r="G217" s="11">
        <f t="shared" si="79"/>
        <v>0</v>
      </c>
      <c r="H217" s="11">
        <f t="shared" si="79"/>
        <v>0</v>
      </c>
      <c r="I217" s="11">
        <f t="shared" si="79"/>
        <v>0</v>
      </c>
      <c r="J217" s="10">
        <f t="shared" si="79"/>
        <v>333.089</v>
      </c>
      <c r="K217" s="11">
        <f t="shared" si="79"/>
        <v>0</v>
      </c>
      <c r="L217" s="11">
        <f t="shared" si="79"/>
        <v>0</v>
      </c>
      <c r="M217" s="11">
        <f t="shared" si="79"/>
        <v>0</v>
      </c>
      <c r="N217" s="65">
        <f t="shared" si="79"/>
        <v>0</v>
      </c>
      <c r="O217" s="268">
        <v>15</v>
      </c>
      <c r="P217" s="269" t="s">
        <v>263</v>
      </c>
      <c r="Q217" s="259" t="s">
        <v>430</v>
      </c>
    </row>
    <row r="218" spans="1:17" s="29" customFormat="1" ht="18.75" customHeight="1">
      <c r="A218" s="262"/>
      <c r="B218" s="269"/>
      <c r="C218" s="262"/>
      <c r="D218" s="128" t="s">
        <v>14</v>
      </c>
      <c r="E218" s="126"/>
      <c r="F218" s="6"/>
      <c r="G218" s="6"/>
      <c r="H218" s="6"/>
      <c r="I218" s="6"/>
      <c r="J218" s="6"/>
      <c r="K218" s="6"/>
      <c r="L218" s="6"/>
      <c r="M218" s="6"/>
      <c r="N218" s="64"/>
      <c r="O218" s="268"/>
      <c r="P218" s="269"/>
      <c r="Q218" s="260"/>
    </row>
    <row r="219" spans="1:17" s="29" customFormat="1" ht="18.75" customHeight="1">
      <c r="A219" s="262"/>
      <c r="B219" s="269"/>
      <c r="C219" s="262"/>
      <c r="D219" s="128" t="s">
        <v>5</v>
      </c>
      <c r="E219" s="126"/>
      <c r="F219" s="6"/>
      <c r="G219" s="6"/>
      <c r="H219" s="6"/>
      <c r="I219" s="6"/>
      <c r="J219" s="6">
        <v>333.089</v>
      </c>
      <c r="K219" s="6"/>
      <c r="L219" s="6"/>
      <c r="M219" s="6"/>
      <c r="N219" s="64"/>
      <c r="O219" s="268"/>
      <c r="P219" s="269"/>
      <c r="Q219" s="261"/>
    </row>
    <row r="220" spans="1:17" s="29" customFormat="1" ht="42.75" customHeight="1">
      <c r="A220" s="262">
        <f>A217+1</f>
        <v>58</v>
      </c>
      <c r="B220" s="269" t="s">
        <v>251</v>
      </c>
      <c r="C220" s="262" t="s">
        <v>253</v>
      </c>
      <c r="D220" s="9" t="s">
        <v>4</v>
      </c>
      <c r="E220" s="11">
        <f>E221</f>
        <v>0</v>
      </c>
      <c r="F220" s="11">
        <f t="shared" ref="F220:N220" si="80">F221</f>
        <v>0</v>
      </c>
      <c r="G220" s="11">
        <f t="shared" si="80"/>
        <v>0</v>
      </c>
      <c r="H220" s="11">
        <f t="shared" si="80"/>
        <v>0</v>
      </c>
      <c r="I220" s="11">
        <f t="shared" si="80"/>
        <v>0</v>
      </c>
      <c r="J220" s="11">
        <f t="shared" si="80"/>
        <v>0</v>
      </c>
      <c r="K220" s="11">
        <f t="shared" si="80"/>
        <v>0</v>
      </c>
      <c r="L220" s="11">
        <f t="shared" si="80"/>
        <v>12</v>
      </c>
      <c r="M220" s="11">
        <f t="shared" si="80"/>
        <v>0</v>
      </c>
      <c r="N220" s="65">
        <f t="shared" si="80"/>
        <v>0</v>
      </c>
      <c r="O220" s="268">
        <v>4</v>
      </c>
      <c r="P220" s="269" t="s">
        <v>252</v>
      </c>
      <c r="Q220" s="259" t="s">
        <v>420</v>
      </c>
    </row>
    <row r="221" spans="1:17" s="29" customFormat="1" ht="42.75" customHeight="1">
      <c r="A221" s="262"/>
      <c r="B221" s="269"/>
      <c r="C221" s="262"/>
      <c r="D221" s="128" t="s">
        <v>5</v>
      </c>
      <c r="E221" s="126"/>
      <c r="F221" s="6"/>
      <c r="G221" s="6"/>
      <c r="H221" s="6"/>
      <c r="I221" s="6"/>
      <c r="J221" s="6"/>
      <c r="K221" s="6"/>
      <c r="L221" s="45">
        <v>12</v>
      </c>
      <c r="M221" s="45"/>
      <c r="N221" s="65"/>
      <c r="O221" s="268"/>
      <c r="P221" s="269"/>
      <c r="Q221" s="261"/>
    </row>
    <row r="222" spans="1:17" s="29" customFormat="1" ht="15.75" customHeight="1">
      <c r="A222" s="126"/>
      <c r="B222" s="81" t="s">
        <v>299</v>
      </c>
      <c r="C222" s="66"/>
      <c r="D222" s="81"/>
      <c r="E222" s="66">
        <f>E188+E191+E194+E197+E199+E201+E206+E210+E213+E217+E220</f>
        <v>26</v>
      </c>
      <c r="F222" s="66">
        <f t="shared" ref="F222:N222" si="81">F188+F191+F194+F197+F199+F201+F206+F210+F213+F217+F220</f>
        <v>0.2</v>
      </c>
      <c r="G222" s="66">
        <f t="shared" si="81"/>
        <v>3.5</v>
      </c>
      <c r="H222" s="64">
        <f t="shared" si="81"/>
        <v>21.515000000000001</v>
      </c>
      <c r="I222" s="66">
        <f t="shared" si="81"/>
        <v>9.5</v>
      </c>
      <c r="J222" s="64">
        <f t="shared" si="81"/>
        <v>340.63</v>
      </c>
      <c r="K222" s="66">
        <f t="shared" si="81"/>
        <v>1</v>
      </c>
      <c r="L222" s="64">
        <f t="shared" si="81"/>
        <v>12.115</v>
      </c>
      <c r="M222" s="66">
        <f t="shared" si="81"/>
        <v>12.519589</v>
      </c>
      <c r="N222" s="66">
        <f t="shared" si="81"/>
        <v>12.533939</v>
      </c>
      <c r="O222" s="82">
        <f>SUM(O188:O221)</f>
        <v>23</v>
      </c>
      <c r="P222" s="84"/>
      <c r="Q222" s="84"/>
    </row>
    <row r="223" spans="1:17" s="29" customFormat="1" ht="15.75" customHeight="1">
      <c r="A223" s="288" t="s">
        <v>171</v>
      </c>
      <c r="B223" s="289"/>
      <c r="C223" s="289"/>
      <c r="D223" s="289"/>
      <c r="E223" s="289"/>
      <c r="F223" s="289"/>
      <c r="G223" s="289"/>
      <c r="H223" s="289"/>
      <c r="I223" s="289"/>
      <c r="J223" s="289"/>
      <c r="K223" s="289"/>
      <c r="L223" s="289"/>
      <c r="M223" s="289"/>
      <c r="N223" s="289"/>
      <c r="O223" s="289"/>
      <c r="P223" s="289"/>
      <c r="Q223" s="289"/>
    </row>
    <row r="224" spans="1:17" s="29" customFormat="1" ht="25.5" customHeight="1">
      <c r="A224" s="256">
        <f>A220+1</f>
        <v>59</v>
      </c>
      <c r="B224" s="284" t="s">
        <v>384</v>
      </c>
      <c r="C224" s="262" t="s">
        <v>33</v>
      </c>
      <c r="D224" s="9" t="s">
        <v>4</v>
      </c>
      <c r="E224" s="105">
        <f>E225</f>
        <v>0</v>
      </c>
      <c r="F224" s="105">
        <f t="shared" ref="F224:N224" si="82">F225</f>
        <v>0</v>
      </c>
      <c r="G224" s="105">
        <f t="shared" si="82"/>
        <v>0</v>
      </c>
      <c r="H224" s="105">
        <f t="shared" si="82"/>
        <v>0</v>
      </c>
      <c r="I224" s="105">
        <f t="shared" si="82"/>
        <v>0</v>
      </c>
      <c r="J224" s="105">
        <f t="shared" si="82"/>
        <v>0</v>
      </c>
      <c r="K224" s="105">
        <f t="shared" si="82"/>
        <v>0</v>
      </c>
      <c r="L224" s="105">
        <f t="shared" si="82"/>
        <v>0</v>
      </c>
      <c r="M224" s="105">
        <f t="shared" si="82"/>
        <v>0</v>
      </c>
      <c r="N224" s="65">
        <f t="shared" si="82"/>
        <v>0</v>
      </c>
      <c r="O224" s="286"/>
      <c r="P224" s="266" t="s">
        <v>441</v>
      </c>
      <c r="Q224" s="259" t="s">
        <v>442</v>
      </c>
    </row>
    <row r="225" spans="1:17" s="29" customFormat="1" ht="25.5" customHeight="1">
      <c r="A225" s="258"/>
      <c r="B225" s="285"/>
      <c r="C225" s="262"/>
      <c r="D225" s="128" t="s">
        <v>14</v>
      </c>
      <c r="E225" s="78"/>
      <c r="F225" s="78"/>
      <c r="G225" s="78"/>
      <c r="H225" s="78"/>
      <c r="I225" s="78"/>
      <c r="J225" s="78"/>
      <c r="K225" s="78"/>
      <c r="L225" s="78"/>
      <c r="M225" s="78"/>
      <c r="N225" s="98"/>
      <c r="O225" s="287"/>
      <c r="P225" s="266"/>
      <c r="Q225" s="260"/>
    </row>
    <row r="226" spans="1:17" s="29" customFormat="1" ht="27.75" customHeight="1">
      <c r="A226" s="262">
        <f>A224+1</f>
        <v>60</v>
      </c>
      <c r="B226" s="267" t="s">
        <v>34</v>
      </c>
      <c r="C226" s="262" t="s">
        <v>33</v>
      </c>
      <c r="D226" s="9" t="s">
        <v>4</v>
      </c>
      <c r="E226" s="11">
        <f>E227+E228</f>
        <v>0.25</v>
      </c>
      <c r="F226" s="11">
        <f t="shared" ref="F226:N226" si="83">F227+F228</f>
        <v>0.2</v>
      </c>
      <c r="G226" s="12">
        <f t="shared" si="83"/>
        <v>0.25</v>
      </c>
      <c r="H226" s="11">
        <f t="shared" si="83"/>
        <v>0.1</v>
      </c>
      <c r="I226" s="11">
        <f t="shared" si="83"/>
        <v>0.25</v>
      </c>
      <c r="J226" s="11">
        <f t="shared" si="83"/>
        <v>0.33</v>
      </c>
      <c r="K226" s="11">
        <f t="shared" si="83"/>
        <v>0.4</v>
      </c>
      <c r="L226" s="11">
        <f t="shared" si="83"/>
        <v>0.7</v>
      </c>
      <c r="M226" s="12">
        <f t="shared" si="83"/>
        <v>0.03</v>
      </c>
      <c r="N226" s="98">
        <f t="shared" si="83"/>
        <v>0.03</v>
      </c>
      <c r="O226" s="268">
        <v>185</v>
      </c>
      <c r="P226" s="266" t="s">
        <v>385</v>
      </c>
      <c r="Q226" s="266" t="s">
        <v>444</v>
      </c>
    </row>
    <row r="227" spans="1:17" s="29" customFormat="1" ht="27.75" customHeight="1">
      <c r="A227" s="262"/>
      <c r="B227" s="267"/>
      <c r="C227" s="262"/>
      <c r="D227" s="128" t="s">
        <v>14</v>
      </c>
      <c r="E227" s="126">
        <v>0.25</v>
      </c>
      <c r="F227" s="6">
        <v>0.2</v>
      </c>
      <c r="G227" s="7">
        <v>0.25</v>
      </c>
      <c r="H227" s="6">
        <v>0.1</v>
      </c>
      <c r="I227" s="7">
        <v>0.25</v>
      </c>
      <c r="J227" s="7">
        <v>0.05</v>
      </c>
      <c r="K227" s="6">
        <v>0.4</v>
      </c>
      <c r="L227" s="6">
        <v>0.4</v>
      </c>
      <c r="M227" s="7">
        <v>0.03</v>
      </c>
      <c r="N227" s="98">
        <v>0.03</v>
      </c>
      <c r="O227" s="268"/>
      <c r="P227" s="266"/>
      <c r="Q227" s="266"/>
    </row>
    <row r="228" spans="1:17" s="29" customFormat="1" ht="27.75" customHeight="1">
      <c r="A228" s="262"/>
      <c r="B228" s="267"/>
      <c r="C228" s="262"/>
      <c r="D228" s="128" t="s">
        <v>5</v>
      </c>
      <c r="E228" s="126"/>
      <c r="F228" s="6"/>
      <c r="G228" s="6"/>
      <c r="H228" s="6"/>
      <c r="I228" s="6"/>
      <c r="J228" s="7">
        <v>0.28000000000000003</v>
      </c>
      <c r="K228" s="7"/>
      <c r="L228" s="6">
        <v>0.3</v>
      </c>
      <c r="M228" s="7"/>
      <c r="N228" s="64"/>
      <c r="O228" s="268"/>
      <c r="P228" s="266"/>
      <c r="Q228" s="266"/>
    </row>
    <row r="229" spans="1:17" s="29" customFormat="1" ht="45.75" customHeight="1">
      <c r="A229" s="262">
        <f>A226+1</f>
        <v>61</v>
      </c>
      <c r="B229" s="267" t="s">
        <v>35</v>
      </c>
      <c r="C229" s="262" t="s">
        <v>157</v>
      </c>
      <c r="D229" s="9" t="s">
        <v>4</v>
      </c>
      <c r="E229" s="11">
        <f>E230+E231+E232</f>
        <v>0.6</v>
      </c>
      <c r="F229" s="11">
        <f t="shared" ref="F229:N229" si="84">F230+F231+F232</f>
        <v>0.6</v>
      </c>
      <c r="G229" s="11">
        <f t="shared" si="84"/>
        <v>0.6</v>
      </c>
      <c r="H229" s="11">
        <f t="shared" si="84"/>
        <v>0.5</v>
      </c>
      <c r="I229" s="11">
        <f t="shared" si="84"/>
        <v>0.6</v>
      </c>
      <c r="J229" s="11">
        <f t="shared" si="84"/>
        <v>2.09</v>
      </c>
      <c r="K229" s="11">
        <f t="shared" si="84"/>
        <v>0.25</v>
      </c>
      <c r="L229" s="11">
        <f t="shared" si="84"/>
        <v>1.22</v>
      </c>
      <c r="M229" s="10">
        <f t="shared" si="84"/>
        <v>0.15</v>
      </c>
      <c r="N229" s="64">
        <f t="shared" si="84"/>
        <v>0.15</v>
      </c>
      <c r="O229" s="268"/>
      <c r="P229" s="266" t="s">
        <v>386</v>
      </c>
      <c r="Q229" s="266" t="s">
        <v>445</v>
      </c>
    </row>
    <row r="230" spans="1:17" s="29" customFormat="1" ht="45.75" customHeight="1">
      <c r="A230" s="262"/>
      <c r="B230" s="267"/>
      <c r="C230" s="262"/>
      <c r="D230" s="128" t="s">
        <v>14</v>
      </c>
      <c r="E230" s="126">
        <v>0.6</v>
      </c>
      <c r="F230" s="6">
        <v>0.6</v>
      </c>
      <c r="G230" s="6">
        <v>0.6</v>
      </c>
      <c r="H230" s="6">
        <v>0.5</v>
      </c>
      <c r="I230" s="6">
        <v>0.6</v>
      </c>
      <c r="J230" s="7">
        <v>0.44</v>
      </c>
      <c r="K230" s="7">
        <v>0.25</v>
      </c>
      <c r="L230" s="7">
        <v>0.25</v>
      </c>
      <c r="M230" s="6">
        <v>0.15</v>
      </c>
      <c r="N230" s="64">
        <v>0.15</v>
      </c>
      <c r="O230" s="268"/>
      <c r="P230" s="266"/>
      <c r="Q230" s="266"/>
    </row>
    <row r="231" spans="1:17" s="29" customFormat="1" ht="45.75" customHeight="1">
      <c r="A231" s="262"/>
      <c r="B231" s="267"/>
      <c r="C231" s="262"/>
      <c r="D231" s="31" t="s">
        <v>12</v>
      </c>
      <c r="E231" s="95"/>
      <c r="F231" s="6"/>
      <c r="G231" s="6"/>
      <c r="H231" s="6"/>
      <c r="I231" s="6"/>
      <c r="J231" s="7">
        <v>0.89</v>
      </c>
      <c r="K231" s="7"/>
      <c r="L231" s="7">
        <v>0.19</v>
      </c>
      <c r="M231" s="7"/>
      <c r="N231" s="98"/>
      <c r="O231" s="268"/>
      <c r="P231" s="266"/>
      <c r="Q231" s="266"/>
    </row>
    <row r="232" spans="1:17" s="29" customFormat="1" ht="45.75" customHeight="1">
      <c r="A232" s="262"/>
      <c r="B232" s="267"/>
      <c r="C232" s="262"/>
      <c r="D232" s="128" t="s">
        <v>5</v>
      </c>
      <c r="E232" s="126"/>
      <c r="F232" s="6"/>
      <c r="G232" s="6"/>
      <c r="H232" s="6"/>
      <c r="I232" s="6"/>
      <c r="J232" s="7">
        <v>0.76</v>
      </c>
      <c r="K232" s="7"/>
      <c r="L232" s="7">
        <v>0.78</v>
      </c>
      <c r="M232" s="7"/>
      <c r="N232" s="64"/>
      <c r="O232" s="268"/>
      <c r="P232" s="266"/>
      <c r="Q232" s="266"/>
    </row>
    <row r="233" spans="1:17" s="29" customFormat="1" ht="30.75" customHeight="1">
      <c r="A233" s="262">
        <f>A229+1</f>
        <v>62</v>
      </c>
      <c r="B233" s="267" t="s">
        <v>36</v>
      </c>
      <c r="C233" s="262" t="s">
        <v>157</v>
      </c>
      <c r="D233" s="9" t="s">
        <v>4</v>
      </c>
      <c r="E233" s="11">
        <f>E234+E235</f>
        <v>0.18</v>
      </c>
      <c r="F233" s="11">
        <f t="shared" ref="F233:N233" si="85">F234+F235</f>
        <v>0.1</v>
      </c>
      <c r="G233" s="11">
        <f t="shared" si="85"/>
        <v>0.18</v>
      </c>
      <c r="H233" s="11">
        <f t="shared" si="85"/>
        <v>0.1</v>
      </c>
      <c r="I233" s="11">
        <f t="shared" si="85"/>
        <v>0.18</v>
      </c>
      <c r="J233" s="11">
        <f t="shared" si="85"/>
        <v>0.09</v>
      </c>
      <c r="K233" s="11">
        <f t="shared" si="85"/>
        <v>0.04</v>
      </c>
      <c r="L233" s="11">
        <f t="shared" si="85"/>
        <v>0.11000000000000001</v>
      </c>
      <c r="M233" s="11">
        <f t="shared" si="85"/>
        <v>0.02</v>
      </c>
      <c r="N233" s="98">
        <f t="shared" si="85"/>
        <v>0.02</v>
      </c>
      <c r="O233" s="268"/>
      <c r="P233" s="266" t="s">
        <v>387</v>
      </c>
      <c r="Q233" s="266" t="s">
        <v>446</v>
      </c>
    </row>
    <row r="234" spans="1:17" s="29" customFormat="1" ht="30.75" customHeight="1">
      <c r="A234" s="262"/>
      <c r="B234" s="267"/>
      <c r="C234" s="262"/>
      <c r="D234" s="128" t="s">
        <v>14</v>
      </c>
      <c r="E234" s="126">
        <v>0.18</v>
      </c>
      <c r="F234" s="6">
        <v>0.1</v>
      </c>
      <c r="G234" s="6">
        <v>0.18</v>
      </c>
      <c r="H234" s="6">
        <v>0.1</v>
      </c>
      <c r="I234" s="7">
        <v>0.18</v>
      </c>
      <c r="J234" s="7">
        <v>0.03</v>
      </c>
      <c r="K234" s="7">
        <v>0.04</v>
      </c>
      <c r="L234" s="7">
        <v>0.04</v>
      </c>
      <c r="M234" s="7">
        <v>0.02</v>
      </c>
      <c r="N234" s="98">
        <v>0.02</v>
      </c>
      <c r="O234" s="268"/>
      <c r="P234" s="266"/>
      <c r="Q234" s="266"/>
    </row>
    <row r="235" spans="1:17" s="29" customFormat="1" ht="30.75" customHeight="1">
      <c r="A235" s="262"/>
      <c r="B235" s="267"/>
      <c r="C235" s="262"/>
      <c r="D235" s="128" t="s">
        <v>5</v>
      </c>
      <c r="E235" s="126"/>
      <c r="F235" s="6"/>
      <c r="G235" s="6"/>
      <c r="H235" s="6"/>
      <c r="I235" s="6"/>
      <c r="J235" s="7">
        <v>0.06</v>
      </c>
      <c r="K235" s="7"/>
      <c r="L235" s="7">
        <v>7.0000000000000007E-2</v>
      </c>
      <c r="M235" s="7"/>
      <c r="N235" s="64"/>
      <c r="O235" s="268"/>
      <c r="P235" s="266"/>
      <c r="Q235" s="266"/>
    </row>
    <row r="236" spans="1:17" s="29" customFormat="1" ht="18.75" customHeight="1">
      <c r="A236" s="262">
        <f>A233+1</f>
        <v>63</v>
      </c>
      <c r="B236" s="267" t="s">
        <v>37</v>
      </c>
      <c r="C236" s="262" t="s">
        <v>157</v>
      </c>
      <c r="D236" s="9" t="s">
        <v>4</v>
      </c>
      <c r="E236" s="12">
        <f>E237+E238+E239</f>
        <v>0.63</v>
      </c>
      <c r="F236" s="11">
        <f t="shared" ref="F236:N236" si="86">F237+F238+F239</f>
        <v>0.6</v>
      </c>
      <c r="G236" s="11">
        <f t="shared" si="86"/>
        <v>0.63</v>
      </c>
      <c r="H236" s="11">
        <f t="shared" si="86"/>
        <v>0.5</v>
      </c>
      <c r="I236" s="11">
        <f t="shared" si="86"/>
        <v>0.63</v>
      </c>
      <c r="J236" s="11">
        <f t="shared" si="86"/>
        <v>1.03</v>
      </c>
      <c r="K236" s="11">
        <f t="shared" si="86"/>
        <v>0.65</v>
      </c>
      <c r="L236" s="11">
        <f t="shared" si="86"/>
        <v>0.71</v>
      </c>
      <c r="M236" s="11">
        <f t="shared" si="86"/>
        <v>0.14000000000000001</v>
      </c>
      <c r="N236" s="98">
        <f t="shared" si="86"/>
        <v>0.14000000000000001</v>
      </c>
      <c r="O236" s="268"/>
      <c r="P236" s="266" t="s">
        <v>388</v>
      </c>
      <c r="Q236" s="266" t="s">
        <v>448</v>
      </c>
    </row>
    <row r="237" spans="1:17" s="29" customFormat="1" ht="18.75" customHeight="1">
      <c r="A237" s="262"/>
      <c r="B237" s="267"/>
      <c r="C237" s="262"/>
      <c r="D237" s="128" t="s">
        <v>14</v>
      </c>
      <c r="E237" s="7">
        <v>0.63</v>
      </c>
      <c r="F237" s="6">
        <v>0.6</v>
      </c>
      <c r="G237" s="7">
        <v>0.63</v>
      </c>
      <c r="H237" s="6">
        <v>0.5</v>
      </c>
      <c r="I237" s="7">
        <v>0.63</v>
      </c>
      <c r="J237" s="7">
        <v>0.22</v>
      </c>
      <c r="K237" s="7">
        <v>0.65</v>
      </c>
      <c r="L237" s="7">
        <v>0.23</v>
      </c>
      <c r="M237" s="7">
        <v>0.14000000000000001</v>
      </c>
      <c r="N237" s="98">
        <v>0.14000000000000001</v>
      </c>
      <c r="O237" s="268"/>
      <c r="P237" s="266"/>
      <c r="Q237" s="266"/>
    </row>
    <row r="238" spans="1:17" s="29" customFormat="1" ht="18.75" customHeight="1">
      <c r="A238" s="262"/>
      <c r="B238" s="267"/>
      <c r="C238" s="262"/>
      <c r="D238" s="31" t="s">
        <v>12</v>
      </c>
      <c r="E238" s="95"/>
      <c r="F238" s="6"/>
      <c r="G238" s="6"/>
      <c r="H238" s="6"/>
      <c r="I238" s="6"/>
      <c r="J238" s="7">
        <v>0.17</v>
      </c>
      <c r="K238" s="7"/>
      <c r="L238" s="7"/>
      <c r="M238" s="7"/>
      <c r="N238" s="98"/>
      <c r="O238" s="268"/>
      <c r="P238" s="266"/>
      <c r="Q238" s="266"/>
    </row>
    <row r="239" spans="1:17" s="29" customFormat="1" ht="18.75" customHeight="1">
      <c r="A239" s="262"/>
      <c r="B239" s="267"/>
      <c r="C239" s="262"/>
      <c r="D239" s="128" t="s">
        <v>5</v>
      </c>
      <c r="E239" s="126"/>
      <c r="F239" s="6"/>
      <c r="G239" s="6"/>
      <c r="H239" s="6"/>
      <c r="I239" s="6"/>
      <c r="J239" s="7">
        <v>0.64</v>
      </c>
      <c r="K239" s="7"/>
      <c r="L239" s="7">
        <v>0.48</v>
      </c>
      <c r="M239" s="7"/>
      <c r="N239" s="64"/>
      <c r="O239" s="268"/>
      <c r="P239" s="266"/>
      <c r="Q239" s="266"/>
    </row>
    <row r="240" spans="1:17" s="29" customFormat="1" ht="30" customHeight="1">
      <c r="A240" s="262">
        <f>A236+1</f>
        <v>64</v>
      </c>
      <c r="B240" s="267" t="s">
        <v>38</v>
      </c>
      <c r="C240" s="262" t="s">
        <v>157</v>
      </c>
      <c r="D240" s="9" t="s">
        <v>4</v>
      </c>
      <c r="E240" s="11">
        <f>E241+E242</f>
        <v>2.5</v>
      </c>
      <c r="F240" s="11">
        <f t="shared" ref="F240:N240" si="87">F241+F242</f>
        <v>2.5</v>
      </c>
      <c r="G240" s="11">
        <f t="shared" si="87"/>
        <v>1.5</v>
      </c>
      <c r="H240" s="11">
        <f t="shared" si="87"/>
        <v>1.5</v>
      </c>
      <c r="I240" s="11">
        <f t="shared" si="87"/>
        <v>0.73</v>
      </c>
      <c r="J240" s="11">
        <f t="shared" si="87"/>
        <v>0.73</v>
      </c>
      <c r="K240" s="11">
        <f t="shared" si="87"/>
        <v>0.9</v>
      </c>
      <c r="L240" s="11">
        <f t="shared" si="87"/>
        <v>0.92</v>
      </c>
      <c r="M240" s="11">
        <f t="shared" si="87"/>
        <v>0.9</v>
      </c>
      <c r="N240" s="64">
        <f t="shared" si="87"/>
        <v>0.9</v>
      </c>
      <c r="O240" s="268"/>
      <c r="P240" s="266" t="s">
        <v>389</v>
      </c>
      <c r="Q240" s="266" t="s">
        <v>449</v>
      </c>
    </row>
    <row r="241" spans="1:17" s="29" customFormat="1" ht="25.5" customHeight="1">
      <c r="A241" s="262"/>
      <c r="B241" s="267"/>
      <c r="C241" s="262"/>
      <c r="D241" s="128" t="s">
        <v>14</v>
      </c>
      <c r="E241" s="126">
        <v>2.5</v>
      </c>
      <c r="F241" s="6">
        <v>2.5</v>
      </c>
      <c r="G241" s="6">
        <v>1.5</v>
      </c>
      <c r="H241" s="6">
        <v>1.5</v>
      </c>
      <c r="I241" s="7">
        <v>0.73</v>
      </c>
      <c r="J241" s="7">
        <v>0.73</v>
      </c>
      <c r="K241" s="6">
        <v>0.9</v>
      </c>
      <c r="L241" s="7">
        <v>0.92</v>
      </c>
      <c r="M241" s="6">
        <v>0.9</v>
      </c>
      <c r="N241" s="64">
        <v>0.9</v>
      </c>
      <c r="O241" s="268"/>
      <c r="P241" s="266"/>
      <c r="Q241" s="266"/>
    </row>
    <row r="242" spans="1:17" s="29" customFormat="1" ht="25.5" customHeight="1">
      <c r="A242" s="262"/>
      <c r="B242" s="267"/>
      <c r="C242" s="262"/>
      <c r="D242" s="128" t="s">
        <v>5</v>
      </c>
      <c r="E242" s="126"/>
      <c r="F242" s="6"/>
      <c r="G242" s="6"/>
      <c r="H242" s="6"/>
      <c r="I242" s="6"/>
      <c r="J242" s="6"/>
      <c r="K242" s="6"/>
      <c r="L242" s="7"/>
      <c r="M242" s="7"/>
      <c r="N242" s="64"/>
      <c r="O242" s="268"/>
      <c r="P242" s="266"/>
      <c r="Q242" s="266"/>
    </row>
    <row r="243" spans="1:17" s="29" customFormat="1" ht="91.5" customHeight="1">
      <c r="A243" s="262">
        <f>A240+1</f>
        <v>65</v>
      </c>
      <c r="B243" s="267" t="s">
        <v>39</v>
      </c>
      <c r="C243" s="262" t="s">
        <v>157</v>
      </c>
      <c r="D243" s="9" t="s">
        <v>4</v>
      </c>
      <c r="E243" s="11">
        <f>E244+E245</f>
        <v>0.02</v>
      </c>
      <c r="F243" s="11">
        <f t="shared" ref="F243:N243" si="88">F244+F245</f>
        <v>0.01</v>
      </c>
      <c r="G243" s="11">
        <f t="shared" si="88"/>
        <v>0.02</v>
      </c>
      <c r="H243" s="11">
        <f t="shared" si="88"/>
        <v>0.01</v>
      </c>
      <c r="I243" s="11">
        <f t="shared" si="88"/>
        <v>0.02</v>
      </c>
      <c r="J243" s="11">
        <f t="shared" si="88"/>
        <v>0.01</v>
      </c>
      <c r="K243" s="11">
        <f t="shared" si="88"/>
        <v>0.02</v>
      </c>
      <c r="L243" s="11">
        <f t="shared" si="88"/>
        <v>0.02</v>
      </c>
      <c r="M243" s="11">
        <f t="shared" si="88"/>
        <v>0.02</v>
      </c>
      <c r="N243" s="66">
        <f t="shared" si="88"/>
        <v>0.02</v>
      </c>
      <c r="O243" s="268"/>
      <c r="P243" s="266" t="s">
        <v>391</v>
      </c>
      <c r="Q243" s="266" t="s">
        <v>451</v>
      </c>
    </row>
    <row r="244" spans="1:17" s="29" customFormat="1" ht="91.5" customHeight="1">
      <c r="A244" s="262"/>
      <c r="B244" s="267"/>
      <c r="C244" s="262"/>
      <c r="D244" s="128" t="s">
        <v>14</v>
      </c>
      <c r="E244" s="126">
        <v>0.02</v>
      </c>
      <c r="F244" s="7">
        <v>0.01</v>
      </c>
      <c r="G244" s="7">
        <v>0.02</v>
      </c>
      <c r="H244" s="7">
        <v>0.01</v>
      </c>
      <c r="I244" s="7">
        <v>0.02</v>
      </c>
      <c r="J244" s="7">
        <v>0.01</v>
      </c>
      <c r="K244" s="7">
        <v>0.02</v>
      </c>
      <c r="L244" s="7">
        <v>0.02</v>
      </c>
      <c r="M244" s="7">
        <v>0.02</v>
      </c>
      <c r="N244" s="98">
        <v>0.02</v>
      </c>
      <c r="O244" s="268"/>
      <c r="P244" s="266"/>
      <c r="Q244" s="266"/>
    </row>
    <row r="245" spans="1:17" s="29" customFormat="1" ht="91.5" customHeight="1">
      <c r="A245" s="262"/>
      <c r="B245" s="267"/>
      <c r="C245" s="262"/>
      <c r="D245" s="128" t="s">
        <v>5</v>
      </c>
      <c r="E245" s="126"/>
      <c r="F245" s="6"/>
      <c r="G245" s="6"/>
      <c r="H245" s="6"/>
      <c r="I245" s="6"/>
      <c r="J245" s="6"/>
      <c r="K245" s="6"/>
      <c r="L245" s="7"/>
      <c r="M245" s="7"/>
      <c r="N245" s="64"/>
      <c r="O245" s="268"/>
      <c r="P245" s="266"/>
      <c r="Q245" s="266"/>
    </row>
    <row r="246" spans="1:17" s="29" customFormat="1" ht="22.5" customHeight="1">
      <c r="A246" s="262">
        <f>A243+1</f>
        <v>66</v>
      </c>
      <c r="B246" s="267" t="s">
        <v>40</v>
      </c>
      <c r="C246" s="262" t="s">
        <v>157</v>
      </c>
      <c r="D246" s="9" t="s">
        <v>4</v>
      </c>
      <c r="E246" s="11">
        <f>E247+E248</f>
        <v>0.1</v>
      </c>
      <c r="F246" s="11">
        <f t="shared" ref="F246:N246" si="89">F247+F248</f>
        <v>7.0000000000000007E-2</v>
      </c>
      <c r="G246" s="11">
        <f t="shared" si="89"/>
        <v>0.6</v>
      </c>
      <c r="H246" s="11">
        <f t="shared" si="89"/>
        <v>0.06</v>
      </c>
      <c r="I246" s="11">
        <f t="shared" si="89"/>
        <v>0.04</v>
      </c>
      <c r="J246" s="11">
        <f t="shared" si="89"/>
        <v>0.04</v>
      </c>
      <c r="K246" s="11">
        <f t="shared" si="89"/>
        <v>0.04</v>
      </c>
      <c r="L246" s="11">
        <f t="shared" si="89"/>
        <v>0.04</v>
      </c>
      <c r="M246" s="11">
        <f t="shared" si="89"/>
        <v>0.02</v>
      </c>
      <c r="N246" s="66">
        <f t="shared" si="89"/>
        <v>0.02</v>
      </c>
      <c r="O246" s="268"/>
      <c r="P246" s="266" t="s">
        <v>392</v>
      </c>
      <c r="Q246" s="311" t="s">
        <v>452</v>
      </c>
    </row>
    <row r="247" spans="1:17" s="29" customFormat="1" ht="22.5" customHeight="1">
      <c r="A247" s="262"/>
      <c r="B247" s="267"/>
      <c r="C247" s="262"/>
      <c r="D247" s="128" t="s">
        <v>17</v>
      </c>
      <c r="E247" s="126">
        <v>0.1</v>
      </c>
      <c r="F247" s="6">
        <v>7.0000000000000007E-2</v>
      </c>
      <c r="G247" s="6">
        <v>0.6</v>
      </c>
      <c r="H247" s="7">
        <v>0.06</v>
      </c>
      <c r="I247" s="7">
        <v>0.04</v>
      </c>
      <c r="J247" s="7">
        <v>0.04</v>
      </c>
      <c r="K247" s="7">
        <v>0.04</v>
      </c>
      <c r="L247" s="7">
        <v>0.04</v>
      </c>
      <c r="M247" s="7">
        <v>0.02</v>
      </c>
      <c r="N247" s="98">
        <v>0.02</v>
      </c>
      <c r="O247" s="268"/>
      <c r="P247" s="266"/>
      <c r="Q247" s="312"/>
    </row>
    <row r="248" spans="1:17" s="29" customFormat="1" ht="22.5" customHeight="1">
      <c r="A248" s="262"/>
      <c r="B248" s="267"/>
      <c r="C248" s="262"/>
      <c r="D248" s="128" t="s">
        <v>5</v>
      </c>
      <c r="E248" s="126"/>
      <c r="F248" s="6"/>
      <c r="G248" s="6"/>
      <c r="H248" s="6"/>
      <c r="I248" s="6"/>
      <c r="J248" s="6"/>
      <c r="K248" s="6"/>
      <c r="L248" s="6"/>
      <c r="M248" s="6"/>
      <c r="N248" s="64"/>
      <c r="O248" s="268"/>
      <c r="P248" s="266"/>
      <c r="Q248" s="313"/>
    </row>
    <row r="249" spans="1:17" s="29" customFormat="1" ht="88.5" customHeight="1">
      <c r="A249" s="256">
        <f>A246+1</f>
        <v>67</v>
      </c>
      <c r="B249" s="259" t="s">
        <v>393</v>
      </c>
      <c r="C249" s="262" t="s">
        <v>157</v>
      </c>
      <c r="D249" s="9" t="s">
        <v>4</v>
      </c>
      <c r="E249" s="11">
        <f>E250+E251</f>
        <v>3.7</v>
      </c>
      <c r="F249" s="11">
        <f t="shared" ref="F249:N249" si="90">F250+F251</f>
        <v>0.25</v>
      </c>
      <c r="G249" s="11">
        <f t="shared" si="90"/>
        <v>3.7</v>
      </c>
      <c r="H249" s="11">
        <f t="shared" si="90"/>
        <v>0.22</v>
      </c>
      <c r="I249" s="11">
        <f t="shared" si="90"/>
        <v>3.7</v>
      </c>
      <c r="J249" s="11">
        <f t="shared" si="90"/>
        <v>0.33</v>
      </c>
      <c r="K249" s="11">
        <f t="shared" si="90"/>
        <v>3.7</v>
      </c>
      <c r="L249" s="11">
        <f t="shared" si="90"/>
        <v>0.42</v>
      </c>
      <c r="M249" s="11">
        <f t="shared" si="90"/>
        <v>0</v>
      </c>
      <c r="N249" s="65">
        <f t="shared" si="90"/>
        <v>0</v>
      </c>
      <c r="O249" s="263"/>
      <c r="P249" s="259" t="s">
        <v>394</v>
      </c>
      <c r="Q249" s="266" t="s">
        <v>395</v>
      </c>
    </row>
    <row r="250" spans="1:17" s="29" customFormat="1" ht="88.5" customHeight="1">
      <c r="A250" s="257"/>
      <c r="B250" s="260"/>
      <c r="C250" s="262"/>
      <c r="D250" s="128" t="s">
        <v>14</v>
      </c>
      <c r="E250" s="126">
        <v>3.7</v>
      </c>
      <c r="F250" s="7">
        <v>0.25</v>
      </c>
      <c r="G250" s="6">
        <v>3.7</v>
      </c>
      <c r="H250" s="6">
        <v>0.22</v>
      </c>
      <c r="I250" s="6">
        <v>3.7</v>
      </c>
      <c r="J250" s="7">
        <v>0.33</v>
      </c>
      <c r="K250" s="6">
        <v>3.7</v>
      </c>
      <c r="L250" s="7">
        <v>0.42</v>
      </c>
      <c r="M250" s="6"/>
      <c r="N250" s="64"/>
      <c r="O250" s="264"/>
      <c r="P250" s="260"/>
      <c r="Q250" s="266"/>
    </row>
    <row r="251" spans="1:17" s="29" customFormat="1" ht="88.5" customHeight="1">
      <c r="A251" s="258"/>
      <c r="B251" s="261"/>
      <c r="C251" s="262"/>
      <c r="D251" s="128" t="s">
        <v>5</v>
      </c>
      <c r="E251" s="126"/>
      <c r="F251" s="6"/>
      <c r="G251" s="6"/>
      <c r="H251" s="6"/>
      <c r="I251" s="6"/>
      <c r="J251" s="6"/>
      <c r="K251" s="6"/>
      <c r="L251" s="6"/>
      <c r="M251" s="6"/>
      <c r="N251" s="64"/>
      <c r="O251" s="265"/>
      <c r="P251" s="261"/>
      <c r="Q251" s="266"/>
    </row>
    <row r="252" spans="1:17" s="29" customFormat="1" ht="27.75" customHeight="1">
      <c r="A252" s="262">
        <f>A249+1</f>
        <v>68</v>
      </c>
      <c r="B252" s="269" t="s">
        <v>65</v>
      </c>
      <c r="C252" s="262" t="s">
        <v>157</v>
      </c>
      <c r="D252" s="128" t="s">
        <v>4</v>
      </c>
      <c r="E252" s="126">
        <f>E253+E254</f>
        <v>0.25</v>
      </c>
      <c r="F252" s="126">
        <f t="shared" ref="F252:N252" si="91">F253+F254</f>
        <v>0.25</v>
      </c>
      <c r="G252" s="126">
        <f t="shared" si="91"/>
        <v>0.22</v>
      </c>
      <c r="H252" s="126">
        <f t="shared" si="91"/>
        <v>0.22</v>
      </c>
      <c r="I252" s="126">
        <f t="shared" si="91"/>
        <v>0.33</v>
      </c>
      <c r="J252" s="126">
        <f t="shared" si="91"/>
        <v>0.67999999999999994</v>
      </c>
      <c r="K252" s="126">
        <f t="shared" si="91"/>
        <v>0.42</v>
      </c>
      <c r="L252" s="126">
        <f t="shared" si="91"/>
        <v>0.42</v>
      </c>
      <c r="M252" s="126">
        <f t="shared" si="91"/>
        <v>0.44</v>
      </c>
      <c r="N252" s="66">
        <f t="shared" si="91"/>
        <v>0.44</v>
      </c>
      <c r="O252" s="268">
        <f>6+5+6</f>
        <v>17</v>
      </c>
      <c r="P252" s="266" t="s">
        <v>397</v>
      </c>
      <c r="Q252" s="266" t="s">
        <v>456</v>
      </c>
    </row>
    <row r="253" spans="1:17" s="29" customFormat="1" ht="27.75" customHeight="1">
      <c r="A253" s="262"/>
      <c r="B253" s="269"/>
      <c r="C253" s="262"/>
      <c r="D253" s="128" t="s">
        <v>17</v>
      </c>
      <c r="E253" s="126">
        <v>0.25</v>
      </c>
      <c r="F253" s="7">
        <v>0.25</v>
      </c>
      <c r="G253" s="7">
        <v>0.22</v>
      </c>
      <c r="H253" s="7">
        <v>0.22</v>
      </c>
      <c r="I253" s="7">
        <v>0.33</v>
      </c>
      <c r="J253" s="7">
        <v>0.33</v>
      </c>
      <c r="K253" s="7">
        <v>0.42</v>
      </c>
      <c r="L253" s="7">
        <v>0.42</v>
      </c>
      <c r="M253" s="7">
        <v>0.44</v>
      </c>
      <c r="N253" s="98">
        <v>0.44</v>
      </c>
      <c r="O253" s="268"/>
      <c r="P253" s="266"/>
      <c r="Q253" s="266"/>
    </row>
    <row r="254" spans="1:17" s="29" customFormat="1" ht="27.75" customHeight="1">
      <c r="A254" s="262"/>
      <c r="B254" s="269"/>
      <c r="C254" s="262"/>
      <c r="D254" s="128" t="s">
        <v>5</v>
      </c>
      <c r="E254" s="126"/>
      <c r="F254" s="6"/>
      <c r="G254" s="6"/>
      <c r="H254" s="6"/>
      <c r="I254" s="6"/>
      <c r="J254" s="7">
        <v>0.35</v>
      </c>
      <c r="K254" s="7"/>
      <c r="L254" s="7"/>
      <c r="M254" s="7"/>
      <c r="N254" s="64"/>
      <c r="O254" s="268"/>
      <c r="P254" s="266"/>
      <c r="Q254" s="266"/>
    </row>
    <row r="255" spans="1:17" s="29" customFormat="1" ht="27" customHeight="1">
      <c r="A255" s="262">
        <f>A252+1</f>
        <v>69</v>
      </c>
      <c r="B255" s="267" t="s">
        <v>41</v>
      </c>
      <c r="C255" s="262" t="s">
        <v>157</v>
      </c>
      <c r="D255" s="9" t="s">
        <v>4</v>
      </c>
      <c r="E255" s="11">
        <f>E256+E257</f>
        <v>1.32</v>
      </c>
      <c r="F255" s="11">
        <f t="shared" ref="F255:N255" si="92">F256+F257</f>
        <v>1.9</v>
      </c>
      <c r="G255" s="11">
        <f t="shared" si="92"/>
        <v>1.32</v>
      </c>
      <c r="H255" s="11">
        <f t="shared" si="92"/>
        <v>1.03</v>
      </c>
      <c r="I255" s="11">
        <f t="shared" si="92"/>
        <v>1.32</v>
      </c>
      <c r="J255" s="11">
        <f t="shared" si="92"/>
        <v>0.73</v>
      </c>
      <c r="K255" s="11">
        <f t="shared" si="92"/>
        <v>1.2</v>
      </c>
      <c r="L255" s="11">
        <f t="shared" si="92"/>
        <v>1.2</v>
      </c>
      <c r="M255" s="11">
        <f t="shared" si="92"/>
        <v>0.6</v>
      </c>
      <c r="N255" s="66">
        <f t="shared" si="92"/>
        <v>0.6</v>
      </c>
      <c r="O255" s="268"/>
      <c r="P255" s="266" t="s">
        <v>396</v>
      </c>
      <c r="Q255" s="266" t="s">
        <v>454</v>
      </c>
    </row>
    <row r="256" spans="1:17" s="29" customFormat="1" ht="27" customHeight="1">
      <c r="A256" s="262"/>
      <c r="B256" s="267"/>
      <c r="C256" s="262"/>
      <c r="D256" s="128" t="s">
        <v>14</v>
      </c>
      <c r="E256" s="126">
        <v>1.32</v>
      </c>
      <c r="F256" s="6">
        <v>1.9</v>
      </c>
      <c r="G256" s="7">
        <v>1.32</v>
      </c>
      <c r="H256" s="6">
        <v>1.03</v>
      </c>
      <c r="I256" s="7">
        <v>1.32</v>
      </c>
      <c r="J256" s="7">
        <v>0.73</v>
      </c>
      <c r="K256" s="6">
        <v>1.2</v>
      </c>
      <c r="L256" s="6">
        <v>1.2</v>
      </c>
      <c r="M256" s="6">
        <v>0.6</v>
      </c>
      <c r="N256" s="64">
        <v>0.6</v>
      </c>
      <c r="O256" s="268"/>
      <c r="P256" s="266"/>
      <c r="Q256" s="266"/>
    </row>
    <row r="257" spans="1:17" s="29" customFormat="1" ht="27" customHeight="1">
      <c r="A257" s="262"/>
      <c r="B257" s="267"/>
      <c r="C257" s="262"/>
      <c r="D257" s="128" t="s">
        <v>5</v>
      </c>
      <c r="E257" s="126"/>
      <c r="F257" s="8"/>
      <c r="G257" s="8"/>
      <c r="H257" s="6"/>
      <c r="I257" s="6"/>
      <c r="J257" s="6"/>
      <c r="K257" s="6"/>
      <c r="L257" s="6"/>
      <c r="M257" s="6"/>
      <c r="N257" s="64"/>
      <c r="O257" s="268"/>
      <c r="P257" s="266"/>
      <c r="Q257" s="266"/>
    </row>
    <row r="258" spans="1:17" s="29" customFormat="1" ht="15.75" customHeight="1">
      <c r="A258" s="78"/>
      <c r="B258" s="94" t="s">
        <v>300</v>
      </c>
      <c r="C258" s="85"/>
      <c r="D258" s="94"/>
      <c r="E258" s="97">
        <f>E224+E226+E229+E233+E236+E240+E243+E246+E252+E255</f>
        <v>5.85</v>
      </c>
      <c r="F258" s="97">
        <f t="shared" ref="F258:N258" si="93">F224+F226+F229+F233+F236+F240+F243+F246+F252+F255</f>
        <v>6.23</v>
      </c>
      <c r="G258" s="97">
        <f t="shared" si="93"/>
        <v>5.32</v>
      </c>
      <c r="H258" s="97">
        <f t="shared" si="93"/>
        <v>4.0200000000000005</v>
      </c>
      <c r="I258" s="97">
        <f t="shared" si="93"/>
        <v>4.1000000000000005</v>
      </c>
      <c r="J258" s="97">
        <f t="shared" si="93"/>
        <v>5.7299999999999986</v>
      </c>
      <c r="K258" s="97">
        <f t="shared" si="93"/>
        <v>3.92</v>
      </c>
      <c r="L258" s="97">
        <f t="shared" si="93"/>
        <v>5.34</v>
      </c>
      <c r="M258" s="97">
        <f t="shared" si="93"/>
        <v>2.3199999999999998</v>
      </c>
      <c r="N258" s="97">
        <f t="shared" si="93"/>
        <v>2.3199999999999998</v>
      </c>
      <c r="O258" s="82">
        <f>SUM(O224:O257)</f>
        <v>202</v>
      </c>
      <c r="P258" s="96" t="s">
        <v>390</v>
      </c>
      <c r="Q258" s="96"/>
    </row>
    <row r="259" spans="1:17" s="29" customFormat="1" ht="15.75" customHeight="1">
      <c r="A259" s="78"/>
      <c r="B259" s="94" t="s">
        <v>295</v>
      </c>
      <c r="C259" s="85"/>
      <c r="D259" s="94"/>
      <c r="E259" s="79">
        <f t="shared" ref="E259:O259" si="94">E92+E122+E151+E186+E222+E258</f>
        <v>150.29999999999998</v>
      </c>
      <c r="F259" s="79">
        <f t="shared" si="94"/>
        <v>224.61999999999998</v>
      </c>
      <c r="G259" s="79">
        <f t="shared" si="94"/>
        <v>122.88</v>
      </c>
      <c r="H259" s="79">
        <f t="shared" si="94"/>
        <v>1061.0370800000001</v>
      </c>
      <c r="I259" s="79">
        <f t="shared" si="94"/>
        <v>156.47</v>
      </c>
      <c r="J259" s="79">
        <f t="shared" si="94"/>
        <v>693.94038</v>
      </c>
      <c r="K259" s="79">
        <f t="shared" si="94"/>
        <v>158.15099999999998</v>
      </c>
      <c r="L259" s="79">
        <f t="shared" si="94"/>
        <v>124.63406199999999</v>
      </c>
      <c r="M259" s="79">
        <f t="shared" si="94"/>
        <v>183.59174171999999</v>
      </c>
      <c r="N259" s="79">
        <f t="shared" si="94"/>
        <v>216.48652171999998</v>
      </c>
      <c r="O259" s="76">
        <f t="shared" si="94"/>
        <v>632</v>
      </c>
      <c r="P259" s="96" t="s">
        <v>390</v>
      </c>
      <c r="Q259" s="96"/>
    </row>
    <row r="260" spans="1:17" s="29" customFormat="1" ht="15.75" customHeight="1">
      <c r="A260" s="314" t="s">
        <v>178</v>
      </c>
      <c r="B260" s="315"/>
      <c r="C260" s="315"/>
      <c r="D260" s="315"/>
      <c r="E260" s="315"/>
      <c r="F260" s="315"/>
      <c r="G260" s="315"/>
      <c r="H260" s="315"/>
      <c r="I260" s="315"/>
      <c r="J260" s="315"/>
      <c r="K260" s="315"/>
      <c r="L260" s="315"/>
      <c r="M260" s="315"/>
      <c r="N260" s="315"/>
      <c r="O260" s="315"/>
      <c r="P260" s="315"/>
      <c r="Q260" s="315"/>
    </row>
    <row r="261" spans="1:17" s="29" customFormat="1" ht="28.5" customHeight="1">
      <c r="A261" s="262">
        <f>A255+1</f>
        <v>70</v>
      </c>
      <c r="B261" s="267" t="s">
        <v>42</v>
      </c>
      <c r="C261" s="262" t="s">
        <v>43</v>
      </c>
      <c r="D261" s="9" t="s">
        <v>4</v>
      </c>
      <c r="E261" s="11">
        <f t="shared" ref="E261:N261" si="95">E262+E263</f>
        <v>1830.4</v>
      </c>
      <c r="F261" s="11">
        <f t="shared" si="95"/>
        <v>1153.5999999999999</v>
      </c>
      <c r="G261" s="11">
        <f t="shared" ref="G261" si="96">G262+G263</f>
        <v>2172.8000000000002</v>
      </c>
      <c r="H261" s="11">
        <f t="shared" ref="H261" si="97">H262+H263</f>
        <v>1394</v>
      </c>
      <c r="I261" s="11">
        <f t="shared" ref="I261" si="98">I262+I263</f>
        <v>2587.3000000000002</v>
      </c>
      <c r="J261" s="11">
        <f t="shared" ref="J261" si="99">J262+J263</f>
        <v>2954.4</v>
      </c>
      <c r="K261" s="11">
        <f t="shared" ref="K261" si="100">K262+K263</f>
        <v>3077.4</v>
      </c>
      <c r="L261" s="11">
        <f t="shared" ref="L261" si="101">L262+L263</f>
        <v>2670</v>
      </c>
      <c r="M261" s="11">
        <f t="shared" ref="M261" si="102">M262+M263</f>
        <v>2790</v>
      </c>
      <c r="N261" s="93">
        <f t="shared" si="95"/>
        <v>2790</v>
      </c>
      <c r="O261" s="268"/>
      <c r="P261" s="266" t="s">
        <v>241</v>
      </c>
      <c r="Q261" s="259" t="s">
        <v>457</v>
      </c>
    </row>
    <row r="262" spans="1:17" s="29" customFormat="1" ht="28.5" customHeight="1">
      <c r="A262" s="262"/>
      <c r="B262" s="267"/>
      <c r="C262" s="262"/>
      <c r="D262" s="128" t="s">
        <v>12</v>
      </c>
      <c r="E262" s="126"/>
      <c r="F262" s="6"/>
      <c r="G262" s="6"/>
      <c r="H262" s="8"/>
      <c r="I262" s="8"/>
      <c r="J262" s="8"/>
      <c r="K262" s="8"/>
      <c r="L262" s="8"/>
      <c r="M262" s="8"/>
      <c r="N262" s="93"/>
      <c r="O262" s="268"/>
      <c r="P262" s="266"/>
      <c r="Q262" s="260"/>
    </row>
    <row r="263" spans="1:17" s="29" customFormat="1" ht="28.5" customHeight="1">
      <c r="A263" s="262"/>
      <c r="B263" s="267"/>
      <c r="C263" s="262"/>
      <c r="D263" s="128" t="s">
        <v>5</v>
      </c>
      <c r="E263" s="126">
        <v>1830.4</v>
      </c>
      <c r="F263" s="8">
        <v>1153.5999999999999</v>
      </c>
      <c r="G263" s="8">
        <v>2172.8000000000002</v>
      </c>
      <c r="H263" s="48">
        <v>1394</v>
      </c>
      <c r="I263" s="8">
        <v>2587.3000000000002</v>
      </c>
      <c r="J263" s="8">
        <v>2954.4</v>
      </c>
      <c r="K263" s="8">
        <v>3077.4</v>
      </c>
      <c r="L263" s="48">
        <v>2670</v>
      </c>
      <c r="M263" s="48">
        <v>2790</v>
      </c>
      <c r="N263" s="93">
        <v>2790</v>
      </c>
      <c r="O263" s="268"/>
      <c r="P263" s="266"/>
      <c r="Q263" s="261"/>
    </row>
    <row r="264" spans="1:17" s="29" customFormat="1" ht="33.75" customHeight="1">
      <c r="A264" s="262">
        <f>A261+1</f>
        <v>71</v>
      </c>
      <c r="B264" s="269" t="s">
        <v>91</v>
      </c>
      <c r="C264" s="262" t="s">
        <v>43</v>
      </c>
      <c r="D264" s="9" t="s">
        <v>4</v>
      </c>
      <c r="E264" s="11">
        <f>E265+E266</f>
        <v>0</v>
      </c>
      <c r="F264" s="11">
        <f t="shared" ref="F264:N264" si="103">F265+F266</f>
        <v>0</v>
      </c>
      <c r="G264" s="11">
        <f t="shared" si="103"/>
        <v>0</v>
      </c>
      <c r="H264" s="11">
        <f t="shared" si="103"/>
        <v>10.5</v>
      </c>
      <c r="I264" s="11">
        <f t="shared" si="103"/>
        <v>0</v>
      </c>
      <c r="J264" s="11">
        <f t="shared" si="103"/>
        <v>0</v>
      </c>
      <c r="K264" s="11">
        <f t="shared" si="103"/>
        <v>0</v>
      </c>
      <c r="L264" s="11">
        <f t="shared" si="103"/>
        <v>0</v>
      </c>
      <c r="M264" s="11">
        <f t="shared" si="103"/>
        <v>0</v>
      </c>
      <c r="N264" s="93">
        <f t="shared" si="103"/>
        <v>0</v>
      </c>
      <c r="O264" s="268"/>
      <c r="P264" s="266" t="s">
        <v>190</v>
      </c>
      <c r="Q264" s="259"/>
    </row>
    <row r="265" spans="1:17" s="29" customFormat="1" ht="33.75" customHeight="1">
      <c r="A265" s="262"/>
      <c r="B265" s="269"/>
      <c r="C265" s="262"/>
      <c r="D265" s="128" t="s">
        <v>14</v>
      </c>
      <c r="E265" s="126"/>
      <c r="F265" s="6"/>
      <c r="G265" s="6"/>
      <c r="H265" s="8">
        <v>10.5</v>
      </c>
      <c r="I265" s="8"/>
      <c r="J265" s="8"/>
      <c r="K265" s="8"/>
      <c r="L265" s="8"/>
      <c r="M265" s="8"/>
      <c r="N265" s="75"/>
      <c r="O265" s="268"/>
      <c r="P265" s="266"/>
      <c r="Q265" s="260"/>
    </row>
    <row r="266" spans="1:17" s="29" customFormat="1" ht="33.75" customHeight="1">
      <c r="A266" s="262"/>
      <c r="B266" s="269"/>
      <c r="C266" s="262"/>
      <c r="D266" s="128" t="s">
        <v>5</v>
      </c>
      <c r="E266" s="126"/>
      <c r="F266" s="6"/>
      <c r="G266" s="6"/>
      <c r="H266" s="8"/>
      <c r="I266" s="8"/>
      <c r="J266" s="8"/>
      <c r="K266" s="8"/>
      <c r="L266" s="8"/>
      <c r="M266" s="8"/>
      <c r="N266" s="75"/>
      <c r="O266" s="268"/>
      <c r="P266" s="266"/>
      <c r="Q266" s="261"/>
    </row>
    <row r="267" spans="1:17" s="29" customFormat="1" ht="15.75" customHeight="1">
      <c r="A267" s="78"/>
      <c r="B267" s="94" t="s">
        <v>301</v>
      </c>
      <c r="C267" s="85"/>
      <c r="D267" s="94"/>
      <c r="E267" s="85">
        <f>E261+E264</f>
        <v>1830.4</v>
      </c>
      <c r="F267" s="85">
        <f t="shared" ref="F267:N267" si="104">F261+F264</f>
        <v>1153.5999999999999</v>
      </c>
      <c r="G267" s="85">
        <f t="shared" si="104"/>
        <v>2172.8000000000002</v>
      </c>
      <c r="H267" s="85">
        <f t="shared" si="104"/>
        <v>1404.5</v>
      </c>
      <c r="I267" s="85">
        <f t="shared" si="104"/>
        <v>2587.3000000000002</v>
      </c>
      <c r="J267" s="85">
        <f t="shared" si="104"/>
        <v>2954.4</v>
      </c>
      <c r="K267" s="85">
        <f t="shared" si="104"/>
        <v>3077.4</v>
      </c>
      <c r="L267" s="85">
        <f t="shared" si="104"/>
        <v>2670</v>
      </c>
      <c r="M267" s="85">
        <f t="shared" si="104"/>
        <v>2790</v>
      </c>
      <c r="N267" s="85">
        <f t="shared" si="104"/>
        <v>2790</v>
      </c>
      <c r="O267" s="82"/>
      <c r="P267" s="96"/>
      <c r="Q267" s="96"/>
    </row>
    <row r="268" spans="1:17" s="29" customFormat="1" ht="15.75" customHeight="1">
      <c r="A268" s="317" t="s">
        <v>179</v>
      </c>
      <c r="B268" s="318"/>
      <c r="C268" s="318"/>
      <c r="D268" s="318"/>
      <c r="E268" s="318"/>
      <c r="F268" s="318"/>
      <c r="G268" s="318"/>
      <c r="H268" s="318"/>
      <c r="I268" s="318"/>
      <c r="J268" s="318"/>
      <c r="K268" s="318"/>
      <c r="L268" s="318"/>
      <c r="M268" s="318"/>
      <c r="N268" s="318"/>
      <c r="O268" s="318"/>
      <c r="P268" s="318"/>
      <c r="Q268" s="318"/>
    </row>
    <row r="269" spans="1:17" s="29" customFormat="1" ht="25.5" customHeight="1">
      <c r="A269" s="262">
        <f>A264+1</f>
        <v>72</v>
      </c>
      <c r="B269" s="271" t="s">
        <v>184</v>
      </c>
      <c r="C269" s="270" t="s">
        <v>172</v>
      </c>
      <c r="D269" s="9" t="s">
        <v>4</v>
      </c>
      <c r="E269" s="9"/>
      <c r="F269" s="11">
        <f>F270+F271</f>
        <v>0</v>
      </c>
      <c r="G269" s="11"/>
      <c r="H269" s="30">
        <f>H270+H271</f>
        <v>0</v>
      </c>
      <c r="I269" s="30"/>
      <c r="J269" s="10">
        <f>J270+J271+J272</f>
        <v>95.13300000000001</v>
      </c>
      <c r="K269" s="10"/>
      <c r="L269" s="10">
        <f>L270+L271+L272</f>
        <v>65.809899999999999</v>
      </c>
      <c r="M269" s="10">
        <f>M270+M271+M272</f>
        <v>104.15458000000001</v>
      </c>
      <c r="N269" s="64">
        <f>N270+N271+N272</f>
        <v>120.97552999999999</v>
      </c>
      <c r="O269" s="283"/>
      <c r="P269" s="269" t="s">
        <v>191</v>
      </c>
      <c r="Q269" s="259" t="s">
        <v>378</v>
      </c>
    </row>
    <row r="270" spans="1:17" s="29" customFormat="1" ht="25.5" customHeight="1">
      <c r="A270" s="262"/>
      <c r="B270" s="271"/>
      <c r="C270" s="270"/>
      <c r="D270" s="44" t="s">
        <v>17</v>
      </c>
      <c r="E270" s="44"/>
      <c r="F270" s="130"/>
      <c r="G270" s="130"/>
      <c r="H270" s="3"/>
      <c r="I270" s="3"/>
      <c r="J270" s="3">
        <v>53.75</v>
      </c>
      <c r="K270" s="3"/>
      <c r="L270" s="6">
        <v>9.5863700000000005</v>
      </c>
      <c r="M270" s="6">
        <v>40.428200000000004</v>
      </c>
      <c r="N270" s="64">
        <f>37.43484+8.57455</f>
        <v>46.009390000000003</v>
      </c>
      <c r="O270" s="283"/>
      <c r="P270" s="269"/>
      <c r="Q270" s="260"/>
    </row>
    <row r="271" spans="1:17" s="29" customFormat="1" ht="25.5" customHeight="1">
      <c r="A271" s="262"/>
      <c r="B271" s="271"/>
      <c r="C271" s="270"/>
      <c r="D271" s="44" t="s">
        <v>14</v>
      </c>
      <c r="E271" s="44"/>
      <c r="F271" s="130"/>
      <c r="G271" s="130"/>
      <c r="H271" s="3"/>
      <c r="I271" s="3"/>
      <c r="J271" s="3">
        <v>41.383000000000003</v>
      </c>
      <c r="K271" s="3"/>
      <c r="L271" s="6">
        <v>56.223529999999997</v>
      </c>
      <c r="M271" s="6">
        <v>63.726379999999999</v>
      </c>
      <c r="N271" s="64">
        <f>57.69816+17.26798</f>
        <v>74.966139999999996</v>
      </c>
      <c r="O271" s="283"/>
      <c r="P271" s="269"/>
      <c r="Q271" s="260"/>
    </row>
    <row r="272" spans="1:17" s="29" customFormat="1" ht="25.5" customHeight="1">
      <c r="A272" s="262"/>
      <c r="B272" s="271"/>
      <c r="C272" s="270"/>
      <c r="D272" s="44" t="s">
        <v>12</v>
      </c>
      <c r="E272" s="44"/>
      <c r="F272" s="130"/>
      <c r="G272" s="130"/>
      <c r="H272" s="3"/>
      <c r="I272" s="3"/>
      <c r="J272" s="3"/>
      <c r="K272" s="3"/>
      <c r="L272" s="6"/>
      <c r="M272" s="6"/>
      <c r="N272" s="64"/>
      <c r="O272" s="283"/>
      <c r="P272" s="269"/>
      <c r="Q272" s="261"/>
    </row>
    <row r="273" spans="1:17" s="29" customFormat="1" ht="21.75" customHeight="1">
      <c r="A273" s="262">
        <f>A269+1</f>
        <v>73</v>
      </c>
      <c r="B273" s="271" t="s">
        <v>185</v>
      </c>
      <c r="C273" s="270" t="s">
        <v>314</v>
      </c>
      <c r="D273" s="9" t="s">
        <v>4</v>
      </c>
      <c r="E273" s="9"/>
      <c r="F273" s="11">
        <f>F274+F275+F276+F277</f>
        <v>0</v>
      </c>
      <c r="G273" s="11"/>
      <c r="H273" s="11">
        <f t="shared" ref="H273:M273" si="105">H274+H275+H276+H277</f>
        <v>0</v>
      </c>
      <c r="I273" s="11"/>
      <c r="J273" s="11">
        <f t="shared" si="105"/>
        <v>96.9</v>
      </c>
      <c r="K273" s="10">
        <f t="shared" si="105"/>
        <v>66.913162</v>
      </c>
      <c r="L273" s="10">
        <f t="shared" si="105"/>
        <v>59.356162000000005</v>
      </c>
      <c r="M273" s="10">
        <f t="shared" si="105"/>
        <v>138.74299999999999</v>
      </c>
      <c r="N273" s="64">
        <f>N274+N275+N276+N277</f>
        <v>83.688000000000002</v>
      </c>
      <c r="O273" s="283"/>
      <c r="P273" s="269" t="s">
        <v>192</v>
      </c>
      <c r="Q273" s="259"/>
    </row>
    <row r="274" spans="1:17" s="29" customFormat="1" ht="21.75" customHeight="1">
      <c r="A274" s="262"/>
      <c r="B274" s="271"/>
      <c r="C274" s="270"/>
      <c r="D274" s="44" t="s">
        <v>17</v>
      </c>
      <c r="E274" s="44"/>
      <c r="F274" s="130"/>
      <c r="G274" s="130"/>
      <c r="H274" s="3"/>
      <c r="I274" s="3"/>
      <c r="J274" s="39">
        <v>10</v>
      </c>
      <c r="K274" s="39"/>
      <c r="L274" s="6"/>
      <c r="M274" s="6"/>
      <c r="N274" s="64"/>
      <c r="O274" s="283"/>
      <c r="P274" s="269"/>
      <c r="Q274" s="260"/>
    </row>
    <row r="275" spans="1:17" s="29" customFormat="1" ht="21.75" customHeight="1">
      <c r="A275" s="262"/>
      <c r="B275" s="271"/>
      <c r="C275" s="270"/>
      <c r="D275" s="44" t="s">
        <v>14</v>
      </c>
      <c r="E275" s="44"/>
      <c r="F275" s="130"/>
      <c r="G275" s="130"/>
      <c r="H275" s="3"/>
      <c r="I275" s="3"/>
      <c r="J275" s="39"/>
      <c r="K275" s="6">
        <v>5.6231619999999998</v>
      </c>
      <c r="L275" s="6">
        <v>5.6231619999999998</v>
      </c>
      <c r="M275" s="6"/>
      <c r="N275" s="64"/>
      <c r="O275" s="283"/>
      <c r="P275" s="269"/>
      <c r="Q275" s="260"/>
    </row>
    <row r="276" spans="1:17" s="29" customFormat="1" ht="21.75" customHeight="1">
      <c r="A276" s="262"/>
      <c r="B276" s="271"/>
      <c r="C276" s="270"/>
      <c r="D276" s="44" t="s">
        <v>12</v>
      </c>
      <c r="E276" s="44"/>
      <c r="F276" s="130"/>
      <c r="G276" s="130"/>
      <c r="H276" s="3"/>
      <c r="I276" s="3"/>
      <c r="J276" s="39">
        <v>10</v>
      </c>
      <c r="K276" s="6">
        <v>2.4329999999999998</v>
      </c>
      <c r="L276" s="6">
        <v>2.4329999999999998</v>
      </c>
      <c r="M276" s="6">
        <v>5.9139999999999997</v>
      </c>
      <c r="N276" s="64">
        <v>5.9139999999999997</v>
      </c>
      <c r="O276" s="283"/>
      <c r="P276" s="269"/>
      <c r="Q276" s="260"/>
    </row>
    <row r="277" spans="1:17" s="29" customFormat="1" ht="21.75" customHeight="1">
      <c r="A277" s="262"/>
      <c r="B277" s="271"/>
      <c r="C277" s="270"/>
      <c r="D277" s="128" t="s">
        <v>5</v>
      </c>
      <c r="E277" s="128"/>
      <c r="F277" s="130"/>
      <c r="G277" s="130"/>
      <c r="H277" s="3"/>
      <c r="I277" s="3"/>
      <c r="J277" s="3">
        <f>74.9+2</f>
        <v>76.900000000000006</v>
      </c>
      <c r="K277" s="6">
        <f>24.057+32.7+2.1</f>
        <v>58.857000000000006</v>
      </c>
      <c r="L277" s="6">
        <f>16.5+32.7+2.1</f>
        <v>51.300000000000004</v>
      </c>
      <c r="M277" s="6">
        <f>130.108+2.721</f>
        <v>132.82900000000001</v>
      </c>
      <c r="N277" s="64">
        <f>75.053+2.721</f>
        <v>77.774000000000001</v>
      </c>
      <c r="O277" s="283"/>
      <c r="P277" s="269"/>
      <c r="Q277" s="261"/>
    </row>
    <row r="278" spans="1:17" s="29" customFormat="1" ht="32.25" customHeight="1">
      <c r="A278" s="262">
        <f>A273+1</f>
        <v>74</v>
      </c>
      <c r="B278" s="271" t="s">
        <v>235</v>
      </c>
      <c r="C278" s="270" t="s">
        <v>236</v>
      </c>
      <c r="D278" s="9" t="s">
        <v>4</v>
      </c>
      <c r="E278" s="9"/>
      <c r="F278" s="30">
        <f>F279+F280</f>
        <v>0</v>
      </c>
      <c r="G278" s="30"/>
      <c r="H278" s="30">
        <f>H279+H280</f>
        <v>0</v>
      </c>
      <c r="I278" s="30"/>
      <c r="J278" s="30">
        <f>J279+J280</f>
        <v>0</v>
      </c>
      <c r="K278" s="30"/>
      <c r="L278" s="12">
        <f>L279+L280</f>
        <v>9.9499999999999993</v>
      </c>
      <c r="M278" s="30"/>
      <c r="N278" s="65">
        <f>N279+N280+N281</f>
        <v>0</v>
      </c>
      <c r="O278" s="283"/>
      <c r="P278" s="269" t="s">
        <v>284</v>
      </c>
      <c r="Q278" s="259"/>
    </row>
    <row r="279" spans="1:17" s="29" customFormat="1" ht="32.25" customHeight="1">
      <c r="A279" s="262"/>
      <c r="B279" s="271"/>
      <c r="C279" s="270"/>
      <c r="D279" s="44" t="s">
        <v>14</v>
      </c>
      <c r="E279" s="44"/>
      <c r="F279" s="39"/>
      <c r="G279" s="39"/>
      <c r="H279" s="39"/>
      <c r="I279" s="39"/>
      <c r="J279" s="39"/>
      <c r="K279" s="39"/>
      <c r="L279" s="7">
        <v>9.9499999999999993</v>
      </c>
      <c r="M279" s="7"/>
      <c r="N279" s="65"/>
      <c r="O279" s="283"/>
      <c r="P279" s="269"/>
      <c r="Q279" s="260"/>
    </row>
    <row r="280" spans="1:17" s="29" customFormat="1" ht="32.25" customHeight="1">
      <c r="A280" s="262"/>
      <c r="B280" s="271"/>
      <c r="C280" s="270"/>
      <c r="D280" s="44" t="s">
        <v>12</v>
      </c>
      <c r="E280" s="44"/>
      <c r="F280" s="39"/>
      <c r="G280" s="39"/>
      <c r="H280" s="39"/>
      <c r="I280" s="39"/>
      <c r="J280" s="39"/>
      <c r="K280" s="39"/>
      <c r="L280" s="45"/>
      <c r="M280" s="45"/>
      <c r="N280" s="65"/>
      <c r="O280" s="283"/>
      <c r="P280" s="269"/>
      <c r="Q280" s="261"/>
    </row>
    <row r="281" spans="1:17" s="29" customFormat="1" ht="18.75" customHeight="1">
      <c r="A281" s="262">
        <f>A278+1</f>
        <v>75</v>
      </c>
      <c r="B281" s="267" t="s">
        <v>151</v>
      </c>
      <c r="C281" s="262" t="s">
        <v>64</v>
      </c>
      <c r="D281" s="9" t="s">
        <v>4</v>
      </c>
      <c r="E281" s="9"/>
      <c r="F281" s="10">
        <f>F282+F283</f>
        <v>5.2</v>
      </c>
      <c r="G281" s="10"/>
      <c r="H281" s="10">
        <f>H282+H283</f>
        <v>1.7</v>
      </c>
      <c r="I281" s="10"/>
      <c r="J281" s="30">
        <f>J282+J283</f>
        <v>0</v>
      </c>
      <c r="K281" s="30"/>
      <c r="L281" s="30">
        <f>L282+L283</f>
        <v>0</v>
      </c>
      <c r="M281" s="30"/>
      <c r="N281" s="65">
        <f>N282+N283</f>
        <v>0</v>
      </c>
      <c r="O281" s="268">
        <v>5</v>
      </c>
      <c r="P281" s="266" t="s">
        <v>271</v>
      </c>
      <c r="Q281" s="259"/>
    </row>
    <row r="282" spans="1:17" s="29" customFormat="1" ht="18.75" customHeight="1">
      <c r="A282" s="262"/>
      <c r="B282" s="267"/>
      <c r="C282" s="262"/>
      <c r="D282" s="128" t="s">
        <v>14</v>
      </c>
      <c r="E282" s="128"/>
      <c r="F282" s="6">
        <v>5.2</v>
      </c>
      <c r="G282" s="6"/>
      <c r="H282" s="6">
        <v>1.7</v>
      </c>
      <c r="I282" s="6"/>
      <c r="J282" s="6"/>
      <c r="K282" s="6"/>
      <c r="L282" s="7"/>
      <c r="M282" s="7"/>
      <c r="N282" s="65"/>
      <c r="O282" s="268"/>
      <c r="P282" s="266"/>
      <c r="Q282" s="260"/>
    </row>
    <row r="283" spans="1:17" s="29" customFormat="1" ht="18.75" customHeight="1">
      <c r="A283" s="262"/>
      <c r="B283" s="267"/>
      <c r="C283" s="262"/>
      <c r="D283" s="128" t="s">
        <v>5</v>
      </c>
      <c r="E283" s="128"/>
      <c r="F283" s="6"/>
      <c r="G283" s="6"/>
      <c r="H283" s="6"/>
      <c r="I283" s="6"/>
      <c r="J283" s="6"/>
      <c r="K283" s="6"/>
      <c r="L283" s="6"/>
      <c r="M283" s="6"/>
      <c r="N283" s="65"/>
      <c r="O283" s="268"/>
      <c r="P283" s="266"/>
      <c r="Q283" s="261"/>
    </row>
    <row r="284" spans="1:17" s="29" customFormat="1" ht="22.5" customHeight="1">
      <c r="A284" s="262"/>
      <c r="B284" s="269" t="s">
        <v>76</v>
      </c>
      <c r="C284" s="262" t="s">
        <v>82</v>
      </c>
      <c r="D284" s="9" t="s">
        <v>4</v>
      </c>
      <c r="E284" s="9"/>
      <c r="F284" s="30">
        <f>F285+F286</f>
        <v>0</v>
      </c>
      <c r="G284" s="30"/>
      <c r="H284" s="30">
        <f>H285+H286</f>
        <v>0</v>
      </c>
      <c r="I284" s="30"/>
      <c r="J284" s="30">
        <f>J285+J286</f>
        <v>0</v>
      </c>
      <c r="K284" s="30"/>
      <c r="L284" s="30">
        <f>L285+L286</f>
        <v>0</v>
      </c>
      <c r="M284" s="30"/>
      <c r="N284" s="65">
        <f>N285+N286</f>
        <v>0</v>
      </c>
      <c r="O284" s="268"/>
      <c r="P284" s="266" t="s">
        <v>130</v>
      </c>
      <c r="Q284" s="259"/>
    </row>
    <row r="285" spans="1:17" s="29" customFormat="1" ht="22.5" customHeight="1">
      <c r="A285" s="262"/>
      <c r="B285" s="269"/>
      <c r="C285" s="262"/>
      <c r="D285" s="128" t="s">
        <v>14</v>
      </c>
      <c r="E285" s="128"/>
      <c r="F285" s="6"/>
      <c r="G285" s="6"/>
      <c r="H285" s="6"/>
      <c r="I285" s="6"/>
      <c r="J285" s="6"/>
      <c r="K285" s="6"/>
      <c r="L285" s="6"/>
      <c r="M285" s="6"/>
      <c r="N285" s="64"/>
      <c r="O285" s="268"/>
      <c r="P285" s="266"/>
      <c r="Q285" s="260"/>
    </row>
    <row r="286" spans="1:17" s="29" customFormat="1" ht="22.5" customHeight="1">
      <c r="A286" s="262"/>
      <c r="B286" s="269"/>
      <c r="C286" s="262"/>
      <c r="D286" s="128" t="s">
        <v>5</v>
      </c>
      <c r="E286" s="128"/>
      <c r="F286" s="6"/>
      <c r="G286" s="6"/>
      <c r="H286" s="6"/>
      <c r="I286" s="6"/>
      <c r="J286" s="6"/>
      <c r="K286" s="6"/>
      <c r="L286" s="71"/>
      <c r="M286" s="71"/>
      <c r="N286" s="64"/>
      <c r="O286" s="268"/>
      <c r="P286" s="266"/>
      <c r="Q286" s="261"/>
    </row>
    <row r="287" spans="1:17" s="29" customFormat="1" ht="22.5" customHeight="1">
      <c r="A287" s="262"/>
      <c r="B287" s="269" t="s">
        <v>278</v>
      </c>
      <c r="C287" s="262" t="s">
        <v>47</v>
      </c>
      <c r="D287" s="9" t="s">
        <v>4</v>
      </c>
      <c r="E287" s="9"/>
      <c r="F287" s="30">
        <f>F288+F289</f>
        <v>0</v>
      </c>
      <c r="G287" s="30"/>
      <c r="H287" s="30">
        <f>H288+H289</f>
        <v>0</v>
      </c>
      <c r="I287" s="30"/>
      <c r="J287" s="30">
        <f>J288+J289</f>
        <v>0</v>
      </c>
      <c r="K287" s="30"/>
      <c r="L287" s="30">
        <f>L288+L289</f>
        <v>0</v>
      </c>
      <c r="M287" s="30"/>
      <c r="N287" s="65">
        <f>N288+N289</f>
        <v>0</v>
      </c>
      <c r="O287" s="268"/>
      <c r="P287" s="266" t="s">
        <v>260</v>
      </c>
      <c r="Q287" s="269"/>
    </row>
    <row r="288" spans="1:17" s="29" customFormat="1" ht="22.5" customHeight="1">
      <c r="A288" s="262"/>
      <c r="B288" s="269"/>
      <c r="C288" s="262"/>
      <c r="D288" s="128" t="s">
        <v>14</v>
      </c>
      <c r="E288" s="128"/>
      <c r="F288" s="45"/>
      <c r="G288" s="45"/>
      <c r="H288" s="45"/>
      <c r="I288" s="45"/>
      <c r="J288" s="6"/>
      <c r="K288" s="6"/>
      <c r="L288" s="6"/>
      <c r="M288" s="6"/>
      <c r="N288" s="65"/>
      <c r="O288" s="268"/>
      <c r="P288" s="266"/>
      <c r="Q288" s="269"/>
    </row>
    <row r="289" spans="1:17" s="29" customFormat="1" ht="22.5" customHeight="1">
      <c r="A289" s="262"/>
      <c r="B289" s="269"/>
      <c r="C289" s="262"/>
      <c r="D289" s="128" t="s">
        <v>5</v>
      </c>
      <c r="E289" s="128"/>
      <c r="F289" s="45"/>
      <c r="G289" s="45"/>
      <c r="H289" s="45"/>
      <c r="I289" s="45"/>
      <c r="J289" s="6"/>
      <c r="K289" s="6"/>
      <c r="L289" s="6"/>
      <c r="M289" s="6"/>
      <c r="N289" s="65"/>
      <c r="O289" s="268"/>
      <c r="P289" s="266"/>
      <c r="Q289" s="269"/>
    </row>
    <row r="290" spans="1:17" s="29" customFormat="1" ht="31.5" customHeight="1">
      <c r="A290" s="262">
        <f>A281+1</f>
        <v>76</v>
      </c>
      <c r="B290" s="269" t="s">
        <v>258</v>
      </c>
      <c r="C290" s="262" t="s">
        <v>257</v>
      </c>
      <c r="D290" s="9" t="s">
        <v>4</v>
      </c>
      <c r="E290" s="9"/>
      <c r="F290" s="30">
        <f>F291+F292</f>
        <v>0</v>
      </c>
      <c r="G290" s="30"/>
      <c r="H290" s="30">
        <f>H291+H292</f>
        <v>0</v>
      </c>
      <c r="I290" s="30"/>
      <c r="J290" s="30">
        <f>J291+J292</f>
        <v>0</v>
      </c>
      <c r="K290" s="30"/>
      <c r="L290" s="10">
        <f>L291+L292</f>
        <v>1.595</v>
      </c>
      <c r="M290" s="10"/>
      <c r="N290" s="65">
        <f>N291+N292</f>
        <v>0</v>
      </c>
      <c r="O290" s="268"/>
      <c r="P290" s="269" t="s">
        <v>259</v>
      </c>
      <c r="Q290" s="269"/>
    </row>
    <row r="291" spans="1:17" s="29" customFormat="1" ht="31.5" customHeight="1">
      <c r="A291" s="262"/>
      <c r="B291" s="269"/>
      <c r="C291" s="262"/>
      <c r="D291" s="128" t="s">
        <v>14</v>
      </c>
      <c r="E291" s="128"/>
      <c r="F291" s="45"/>
      <c r="G291" s="45"/>
      <c r="H291" s="45"/>
      <c r="I291" s="45"/>
      <c r="J291" s="6"/>
      <c r="K291" s="6"/>
      <c r="L291" s="6"/>
      <c r="M291" s="6"/>
      <c r="N291" s="64"/>
      <c r="O291" s="268"/>
      <c r="P291" s="269"/>
      <c r="Q291" s="269"/>
    </row>
    <row r="292" spans="1:17" s="29" customFormat="1" ht="31.5" customHeight="1">
      <c r="A292" s="262"/>
      <c r="B292" s="269"/>
      <c r="C292" s="262"/>
      <c r="D292" s="128" t="s">
        <v>5</v>
      </c>
      <c r="E292" s="128"/>
      <c r="F292" s="45"/>
      <c r="G292" s="45"/>
      <c r="H292" s="45"/>
      <c r="I292" s="45"/>
      <c r="J292" s="6"/>
      <c r="K292" s="6"/>
      <c r="L292" s="6">
        <v>1.595</v>
      </c>
      <c r="M292" s="6"/>
      <c r="N292" s="65"/>
      <c r="O292" s="268"/>
      <c r="P292" s="269"/>
      <c r="Q292" s="269"/>
    </row>
    <row r="293" spans="1:17" s="29" customFormat="1" ht="27.75" customHeight="1">
      <c r="A293" s="262">
        <f>A290+1</f>
        <v>77</v>
      </c>
      <c r="B293" s="269" t="s">
        <v>74</v>
      </c>
      <c r="C293" s="262" t="s">
        <v>285</v>
      </c>
      <c r="D293" s="9" t="s">
        <v>4</v>
      </c>
      <c r="E293" s="9"/>
      <c r="F293" s="30">
        <f>F294+F295</f>
        <v>0</v>
      </c>
      <c r="G293" s="30"/>
      <c r="H293" s="30">
        <f>H294+H295</f>
        <v>0</v>
      </c>
      <c r="I293" s="30"/>
      <c r="J293" s="30">
        <f>J294+J295</f>
        <v>0</v>
      </c>
      <c r="K293" s="10">
        <f>K294+K295</f>
        <v>13.45</v>
      </c>
      <c r="L293" s="10">
        <f>L294+L295</f>
        <v>13.45</v>
      </c>
      <c r="M293" s="10">
        <f>M294+M295</f>
        <v>5</v>
      </c>
      <c r="N293" s="64">
        <f>N294+N295</f>
        <v>5</v>
      </c>
      <c r="O293" s="268"/>
      <c r="P293" s="278" t="s">
        <v>221</v>
      </c>
      <c r="Q293" s="278"/>
    </row>
    <row r="294" spans="1:17" s="29" customFormat="1" ht="27.75" customHeight="1">
      <c r="A294" s="262"/>
      <c r="B294" s="269"/>
      <c r="C294" s="262"/>
      <c r="D294" s="128" t="s">
        <v>17</v>
      </c>
      <c r="E294" s="128"/>
      <c r="F294" s="45"/>
      <c r="G294" s="45"/>
      <c r="H294" s="45"/>
      <c r="I294" s="45"/>
      <c r="J294" s="45"/>
      <c r="K294" s="45">
        <v>13.45</v>
      </c>
      <c r="L294" s="6">
        <v>13.45</v>
      </c>
      <c r="M294" s="6">
        <v>5</v>
      </c>
      <c r="N294" s="64">
        <v>5</v>
      </c>
      <c r="O294" s="268"/>
      <c r="P294" s="278"/>
      <c r="Q294" s="278"/>
    </row>
    <row r="295" spans="1:17" s="29" customFormat="1" ht="27.75" customHeight="1">
      <c r="A295" s="262"/>
      <c r="B295" s="269"/>
      <c r="C295" s="262"/>
      <c r="D295" s="128" t="s">
        <v>5</v>
      </c>
      <c r="E295" s="128"/>
      <c r="F295" s="45"/>
      <c r="G295" s="45"/>
      <c r="H295" s="45"/>
      <c r="I295" s="45"/>
      <c r="J295" s="45"/>
      <c r="K295" s="45"/>
      <c r="L295" s="71"/>
      <c r="M295" s="71"/>
      <c r="N295" s="65"/>
      <c r="O295" s="268"/>
      <c r="P295" s="278"/>
      <c r="Q295" s="278"/>
    </row>
    <row r="296" spans="1:17" s="29" customFormat="1" ht="27" customHeight="1">
      <c r="A296" s="262"/>
      <c r="B296" s="269" t="s">
        <v>75</v>
      </c>
      <c r="C296" s="262" t="s">
        <v>47</v>
      </c>
      <c r="D296" s="9" t="s">
        <v>4</v>
      </c>
      <c r="E296" s="9"/>
      <c r="F296" s="30">
        <f>F297+F298</f>
        <v>0</v>
      </c>
      <c r="G296" s="30"/>
      <c r="H296" s="30">
        <f>H297+H298</f>
        <v>0</v>
      </c>
      <c r="I296" s="30"/>
      <c r="J296" s="30">
        <f>J297+J298</f>
        <v>0</v>
      </c>
      <c r="K296" s="30"/>
      <c r="L296" s="30">
        <f>L297+L298</f>
        <v>0</v>
      </c>
      <c r="M296" s="30"/>
      <c r="N296" s="65">
        <f>N297+N298</f>
        <v>0</v>
      </c>
      <c r="O296" s="268"/>
      <c r="P296" s="278"/>
      <c r="Q296" s="278"/>
    </row>
    <row r="297" spans="1:17" s="29" customFormat="1" ht="27" customHeight="1">
      <c r="A297" s="262"/>
      <c r="B297" s="269"/>
      <c r="C297" s="262"/>
      <c r="D297" s="128" t="s">
        <v>14</v>
      </c>
      <c r="E297" s="128"/>
      <c r="F297" s="6"/>
      <c r="G297" s="6"/>
      <c r="H297" s="6"/>
      <c r="I297" s="6"/>
      <c r="J297" s="45"/>
      <c r="K297" s="45"/>
      <c r="L297" s="6"/>
      <c r="M297" s="6"/>
      <c r="N297" s="64"/>
      <c r="O297" s="268"/>
      <c r="P297" s="278"/>
      <c r="Q297" s="278"/>
    </row>
    <row r="298" spans="1:17" s="29" customFormat="1" ht="27" customHeight="1">
      <c r="A298" s="262"/>
      <c r="B298" s="269"/>
      <c r="C298" s="262"/>
      <c r="D298" s="128" t="s">
        <v>5</v>
      </c>
      <c r="E298" s="128"/>
      <c r="F298" s="6"/>
      <c r="G298" s="6"/>
      <c r="H298" s="6"/>
      <c r="I298" s="6"/>
      <c r="J298" s="45"/>
      <c r="K298" s="45"/>
      <c r="L298" s="71"/>
      <c r="M298" s="71"/>
      <c r="N298" s="64"/>
      <c r="O298" s="268"/>
      <c r="P298" s="278"/>
      <c r="Q298" s="278"/>
    </row>
    <row r="299" spans="1:17" s="29" customFormat="1" ht="21.75" customHeight="1">
      <c r="A299" s="262"/>
      <c r="B299" s="269" t="s">
        <v>96</v>
      </c>
      <c r="C299" s="262" t="s">
        <v>47</v>
      </c>
      <c r="D299" s="9" t="s">
        <v>4</v>
      </c>
      <c r="E299" s="9"/>
      <c r="F299" s="30">
        <f>F300+F301</f>
        <v>0</v>
      </c>
      <c r="G299" s="30"/>
      <c r="H299" s="30">
        <f>H300+H301</f>
        <v>0</v>
      </c>
      <c r="I299" s="30"/>
      <c r="J299" s="30">
        <f>J300+J301</f>
        <v>0</v>
      </c>
      <c r="K299" s="30"/>
      <c r="L299" s="30">
        <f>L300+L301</f>
        <v>0</v>
      </c>
      <c r="M299" s="30"/>
      <c r="N299" s="65">
        <f>N300+N301</f>
        <v>0</v>
      </c>
      <c r="O299" s="268"/>
      <c r="P299" s="266" t="s">
        <v>128</v>
      </c>
      <c r="Q299" s="259"/>
    </row>
    <row r="300" spans="1:17" s="29" customFormat="1" ht="21.75" customHeight="1">
      <c r="A300" s="262"/>
      <c r="B300" s="269"/>
      <c r="C300" s="262"/>
      <c r="D300" s="128" t="s">
        <v>14</v>
      </c>
      <c r="E300" s="128"/>
      <c r="F300" s="45"/>
      <c r="G300" s="45"/>
      <c r="H300" s="45"/>
      <c r="I300" s="45"/>
      <c r="J300" s="45"/>
      <c r="K300" s="45"/>
      <c r="L300" s="45"/>
      <c r="M300" s="45"/>
      <c r="N300" s="65"/>
      <c r="O300" s="268"/>
      <c r="P300" s="266"/>
      <c r="Q300" s="260"/>
    </row>
    <row r="301" spans="1:17" s="29" customFormat="1" ht="21.75" customHeight="1">
      <c r="A301" s="262"/>
      <c r="B301" s="269"/>
      <c r="C301" s="262"/>
      <c r="D301" s="128" t="s">
        <v>5</v>
      </c>
      <c r="E301" s="128"/>
      <c r="F301" s="6"/>
      <c r="G301" s="6"/>
      <c r="H301" s="6"/>
      <c r="I301" s="6"/>
      <c r="J301" s="6"/>
      <c r="K301" s="6"/>
      <c r="L301" s="71"/>
      <c r="M301" s="71"/>
      <c r="N301" s="64"/>
      <c r="O301" s="268"/>
      <c r="P301" s="266"/>
      <c r="Q301" s="261"/>
    </row>
    <row r="302" spans="1:17" s="29" customFormat="1" ht="22.5" customHeight="1">
      <c r="A302" s="262"/>
      <c r="B302" s="269" t="s">
        <v>129</v>
      </c>
      <c r="C302" s="262" t="s">
        <v>47</v>
      </c>
      <c r="D302" s="9" t="s">
        <v>4</v>
      </c>
      <c r="E302" s="9"/>
      <c r="F302" s="30">
        <f>F303+F304</f>
        <v>0</v>
      </c>
      <c r="G302" s="30"/>
      <c r="H302" s="30">
        <f>H303+H304</f>
        <v>0</v>
      </c>
      <c r="I302" s="30"/>
      <c r="J302" s="30">
        <f>J303+J304</f>
        <v>0</v>
      </c>
      <c r="K302" s="30"/>
      <c r="L302" s="30">
        <f>L303+L304</f>
        <v>0</v>
      </c>
      <c r="M302" s="30"/>
      <c r="N302" s="65">
        <f>N303+N304</f>
        <v>0</v>
      </c>
      <c r="O302" s="268"/>
      <c r="P302" s="266" t="s">
        <v>261</v>
      </c>
      <c r="Q302" s="259"/>
    </row>
    <row r="303" spans="1:17" s="29" customFormat="1" ht="22.5" customHeight="1">
      <c r="A303" s="262"/>
      <c r="B303" s="269"/>
      <c r="C303" s="262"/>
      <c r="D303" s="128" t="s">
        <v>14</v>
      </c>
      <c r="E303" s="128"/>
      <c r="F303" s="45"/>
      <c r="G303" s="45"/>
      <c r="H303" s="45"/>
      <c r="I303" s="45"/>
      <c r="J303" s="45"/>
      <c r="K303" s="45"/>
      <c r="L303" s="45"/>
      <c r="M303" s="45"/>
      <c r="N303" s="64"/>
      <c r="O303" s="268"/>
      <c r="P303" s="266"/>
      <c r="Q303" s="260"/>
    </row>
    <row r="304" spans="1:17" s="29" customFormat="1" ht="22.5" customHeight="1">
      <c r="A304" s="262"/>
      <c r="B304" s="269"/>
      <c r="C304" s="262"/>
      <c r="D304" s="128" t="s">
        <v>5</v>
      </c>
      <c r="E304" s="128"/>
      <c r="F304" s="45"/>
      <c r="G304" s="45"/>
      <c r="H304" s="45"/>
      <c r="I304" s="45"/>
      <c r="J304" s="45"/>
      <c r="K304" s="45"/>
      <c r="L304" s="72"/>
      <c r="M304" s="72"/>
      <c r="N304" s="64"/>
      <c r="O304" s="268"/>
      <c r="P304" s="266"/>
      <c r="Q304" s="261"/>
    </row>
    <row r="305" spans="1:17" s="29" customFormat="1" ht="22.5" customHeight="1">
      <c r="A305" s="262">
        <f>A293+1</f>
        <v>78</v>
      </c>
      <c r="B305" s="269" t="s">
        <v>223</v>
      </c>
      <c r="C305" s="262" t="s">
        <v>82</v>
      </c>
      <c r="D305" s="9" t="s">
        <v>4</v>
      </c>
      <c r="E305" s="9"/>
      <c r="F305" s="30">
        <f>F306+F307</f>
        <v>0</v>
      </c>
      <c r="G305" s="30"/>
      <c r="H305" s="30">
        <f>H306+H307</f>
        <v>0</v>
      </c>
      <c r="I305" s="30"/>
      <c r="J305" s="10">
        <f>J306+J307</f>
        <v>4.5199999999999996</v>
      </c>
      <c r="K305" s="10"/>
      <c r="L305" s="10">
        <f>L306+L307</f>
        <v>0.52400000000000002</v>
      </c>
      <c r="M305" s="30"/>
      <c r="N305" s="65">
        <f>N306+N307</f>
        <v>0</v>
      </c>
      <c r="O305" s="268"/>
      <c r="P305" s="266" t="s">
        <v>139</v>
      </c>
      <c r="Q305" s="259"/>
    </row>
    <row r="306" spans="1:17" s="29" customFormat="1" ht="22.5" customHeight="1">
      <c r="A306" s="262"/>
      <c r="B306" s="269"/>
      <c r="C306" s="262"/>
      <c r="D306" s="128" t="s">
        <v>14</v>
      </c>
      <c r="E306" s="128"/>
      <c r="F306" s="6"/>
      <c r="G306" s="6"/>
      <c r="H306" s="6"/>
      <c r="I306" s="6"/>
      <c r="J306" s="6">
        <v>2.2599999999999998</v>
      </c>
      <c r="K306" s="6"/>
      <c r="L306" s="6">
        <v>0.36699999999999999</v>
      </c>
      <c r="M306" s="6"/>
      <c r="N306" s="64"/>
      <c r="O306" s="268"/>
      <c r="P306" s="266"/>
      <c r="Q306" s="260"/>
    </row>
    <row r="307" spans="1:17" s="29" customFormat="1" ht="22.5" customHeight="1">
      <c r="A307" s="262"/>
      <c r="B307" s="269"/>
      <c r="C307" s="262"/>
      <c r="D307" s="31" t="s">
        <v>12</v>
      </c>
      <c r="E307" s="31"/>
      <c r="F307" s="6"/>
      <c r="G307" s="6"/>
      <c r="H307" s="6"/>
      <c r="I307" s="6"/>
      <c r="J307" s="6">
        <v>2.2599999999999998</v>
      </c>
      <c r="K307" s="6"/>
      <c r="L307" s="6">
        <v>0.157</v>
      </c>
      <c r="M307" s="71"/>
      <c r="N307" s="64"/>
      <c r="O307" s="268"/>
      <c r="P307" s="266"/>
      <c r="Q307" s="261"/>
    </row>
    <row r="308" spans="1:17" s="29" customFormat="1" ht="18.75" customHeight="1">
      <c r="A308" s="262">
        <f>A305+1</f>
        <v>79</v>
      </c>
      <c r="B308" s="271" t="s">
        <v>159</v>
      </c>
      <c r="C308" s="270" t="s">
        <v>64</v>
      </c>
      <c r="D308" s="9" t="s">
        <v>4</v>
      </c>
      <c r="E308" s="9"/>
      <c r="F308" s="11">
        <f>F309+F310</f>
        <v>0</v>
      </c>
      <c r="G308" s="11"/>
      <c r="H308" s="30">
        <f>H309+H310</f>
        <v>0</v>
      </c>
      <c r="I308" s="30"/>
      <c r="J308" s="10">
        <f>J309+J310+J311</f>
        <v>30.564</v>
      </c>
      <c r="K308" s="10"/>
      <c r="L308" s="30">
        <f>L309+L310+L311</f>
        <v>0</v>
      </c>
      <c r="M308" s="30"/>
      <c r="N308" s="65">
        <f t="shared" ref="N308" si="106">N309+N310+N311</f>
        <v>0</v>
      </c>
      <c r="O308" s="268"/>
      <c r="P308" s="266" t="s">
        <v>186</v>
      </c>
      <c r="Q308" s="259"/>
    </row>
    <row r="309" spans="1:17" s="29" customFormat="1" ht="18.75" customHeight="1">
      <c r="A309" s="262"/>
      <c r="B309" s="271"/>
      <c r="C309" s="270"/>
      <c r="D309" s="44" t="s">
        <v>17</v>
      </c>
      <c r="E309" s="44"/>
      <c r="F309" s="130"/>
      <c r="G309" s="130"/>
      <c r="H309" s="3"/>
      <c r="I309" s="3"/>
      <c r="J309" s="3"/>
      <c r="K309" s="3"/>
      <c r="L309" s="45"/>
      <c r="M309" s="45"/>
      <c r="N309" s="65"/>
      <c r="O309" s="268"/>
      <c r="P309" s="266"/>
      <c r="Q309" s="260"/>
    </row>
    <row r="310" spans="1:17" s="29" customFormat="1" ht="18.75" customHeight="1">
      <c r="A310" s="262"/>
      <c r="B310" s="271"/>
      <c r="C310" s="270"/>
      <c r="D310" s="44" t="s">
        <v>14</v>
      </c>
      <c r="E310" s="44"/>
      <c r="F310" s="130"/>
      <c r="G310" s="130"/>
      <c r="H310" s="3"/>
      <c r="I310" s="3"/>
      <c r="J310" s="3">
        <v>29.108000000000001</v>
      </c>
      <c r="K310" s="3"/>
      <c r="L310" s="45"/>
      <c r="M310" s="45"/>
      <c r="N310" s="65"/>
      <c r="O310" s="268"/>
      <c r="P310" s="266"/>
      <c r="Q310" s="260"/>
    </row>
    <row r="311" spans="1:17" s="29" customFormat="1" ht="18.75" customHeight="1">
      <c r="A311" s="262"/>
      <c r="B311" s="271"/>
      <c r="C311" s="270"/>
      <c r="D311" s="44" t="s">
        <v>12</v>
      </c>
      <c r="E311" s="44"/>
      <c r="F311" s="130"/>
      <c r="G311" s="130"/>
      <c r="H311" s="3"/>
      <c r="I311" s="3"/>
      <c r="J311" s="3">
        <v>1.456</v>
      </c>
      <c r="K311" s="3"/>
      <c r="L311" s="45"/>
      <c r="M311" s="45"/>
      <c r="N311" s="65"/>
      <c r="O311" s="268"/>
      <c r="P311" s="266"/>
      <c r="Q311" s="261"/>
    </row>
    <row r="312" spans="1:17" s="29" customFormat="1" ht="22.5" customHeight="1">
      <c r="A312" s="262">
        <f>A308+1</f>
        <v>80</v>
      </c>
      <c r="B312" s="271" t="s">
        <v>248</v>
      </c>
      <c r="C312" s="270" t="s">
        <v>64</v>
      </c>
      <c r="D312" s="9" t="s">
        <v>4</v>
      </c>
      <c r="E312" s="9"/>
      <c r="F312" s="11">
        <f>F313+F314</f>
        <v>0</v>
      </c>
      <c r="G312" s="11"/>
      <c r="H312" s="11">
        <f t="shared" ref="H312:N312" si="107">H313+H314</f>
        <v>0</v>
      </c>
      <c r="I312" s="11"/>
      <c r="J312" s="30">
        <f t="shared" si="107"/>
        <v>0</v>
      </c>
      <c r="K312" s="30"/>
      <c r="L312" s="10">
        <f t="shared" si="107"/>
        <v>47.150800000000004</v>
      </c>
      <c r="M312" s="10">
        <f t="shared" si="107"/>
        <v>28.882999999999999</v>
      </c>
      <c r="N312" s="64">
        <f t="shared" si="107"/>
        <v>28.882999999999999</v>
      </c>
      <c r="O312" s="268"/>
      <c r="P312" s="269" t="s">
        <v>186</v>
      </c>
      <c r="Q312" s="259"/>
    </row>
    <row r="313" spans="1:17" s="29" customFormat="1" ht="22.5" customHeight="1">
      <c r="A313" s="262"/>
      <c r="B313" s="271"/>
      <c r="C313" s="270"/>
      <c r="D313" s="44" t="s">
        <v>14</v>
      </c>
      <c r="E313" s="44"/>
      <c r="F313" s="130"/>
      <c r="G313" s="130"/>
      <c r="H313" s="3"/>
      <c r="I313" s="3"/>
      <c r="J313" s="3"/>
      <c r="K313" s="3"/>
      <c r="L313" s="6">
        <v>46.426600000000001</v>
      </c>
      <c r="M313" s="6">
        <v>28.015999999999998</v>
      </c>
      <c r="N313" s="64">
        <v>28.015999999999998</v>
      </c>
      <c r="O313" s="268"/>
      <c r="P313" s="269"/>
      <c r="Q313" s="260"/>
    </row>
    <row r="314" spans="1:17" s="29" customFormat="1" ht="22.5" customHeight="1">
      <c r="A314" s="262"/>
      <c r="B314" s="271"/>
      <c r="C314" s="270"/>
      <c r="D314" s="44" t="s">
        <v>12</v>
      </c>
      <c r="E314" s="44"/>
      <c r="F314" s="130"/>
      <c r="G314" s="130"/>
      <c r="H314" s="3"/>
      <c r="I314" s="3"/>
      <c r="J314" s="3"/>
      <c r="K314" s="3"/>
      <c r="L314" s="6">
        <v>0.72419999999999995</v>
      </c>
      <c r="M314" s="6">
        <v>0.86699999999999999</v>
      </c>
      <c r="N314" s="64">
        <v>0.86699999999999999</v>
      </c>
      <c r="O314" s="268"/>
      <c r="P314" s="269"/>
      <c r="Q314" s="261"/>
    </row>
    <row r="315" spans="1:17" s="29" customFormat="1" ht="18.75" customHeight="1">
      <c r="A315" s="262">
        <f>A312+1</f>
        <v>81</v>
      </c>
      <c r="B315" s="271" t="s">
        <v>160</v>
      </c>
      <c r="C315" s="270" t="s">
        <v>64</v>
      </c>
      <c r="D315" s="9" t="s">
        <v>4</v>
      </c>
      <c r="E315" s="9"/>
      <c r="F315" s="30">
        <f>F316+F317+F318</f>
        <v>0</v>
      </c>
      <c r="G315" s="30"/>
      <c r="H315" s="30">
        <f>H316+H317+H318</f>
        <v>0</v>
      </c>
      <c r="I315" s="30"/>
      <c r="J315" s="10">
        <f>J316+J317+J318</f>
        <v>17.533999999999999</v>
      </c>
      <c r="K315" s="10"/>
      <c r="L315" s="30">
        <f>L316+L317+L318</f>
        <v>0</v>
      </c>
      <c r="M315" s="30"/>
      <c r="N315" s="65">
        <f>N316+N317+N318</f>
        <v>0</v>
      </c>
      <c r="O315" s="268"/>
      <c r="P315" s="266" t="s">
        <v>186</v>
      </c>
      <c r="Q315" s="259"/>
    </row>
    <row r="316" spans="1:17" s="29" customFormat="1" ht="18.75" customHeight="1">
      <c r="A316" s="262"/>
      <c r="B316" s="271"/>
      <c r="C316" s="270"/>
      <c r="D316" s="44" t="s">
        <v>17</v>
      </c>
      <c r="E316" s="44"/>
      <c r="F316" s="39"/>
      <c r="G316" s="39"/>
      <c r="H316" s="39"/>
      <c r="I316" s="39"/>
      <c r="J316" s="3"/>
      <c r="K316" s="3"/>
      <c r="L316" s="6"/>
      <c r="M316" s="6"/>
      <c r="N316" s="64"/>
      <c r="O316" s="268"/>
      <c r="P316" s="266"/>
      <c r="Q316" s="260"/>
    </row>
    <row r="317" spans="1:17" s="29" customFormat="1" ht="18.75" customHeight="1">
      <c r="A317" s="262"/>
      <c r="B317" s="271"/>
      <c r="C317" s="270"/>
      <c r="D317" s="44" t="s">
        <v>14</v>
      </c>
      <c r="E317" s="44"/>
      <c r="F317" s="39"/>
      <c r="G317" s="39"/>
      <c r="H317" s="39"/>
      <c r="I317" s="39"/>
      <c r="J317" s="3">
        <v>16.7</v>
      </c>
      <c r="K317" s="3"/>
      <c r="L317" s="6"/>
      <c r="M317" s="6"/>
      <c r="N317" s="64"/>
      <c r="O317" s="268"/>
      <c r="P317" s="266"/>
      <c r="Q317" s="260"/>
    </row>
    <row r="318" spans="1:17" s="29" customFormat="1" ht="18.75" customHeight="1">
      <c r="A318" s="262"/>
      <c r="B318" s="271"/>
      <c r="C318" s="270"/>
      <c r="D318" s="44" t="s">
        <v>12</v>
      </c>
      <c r="E318" s="44"/>
      <c r="F318" s="39"/>
      <c r="G318" s="39"/>
      <c r="H318" s="39"/>
      <c r="I318" s="39"/>
      <c r="J318" s="3">
        <v>0.83399999999999996</v>
      </c>
      <c r="K318" s="3"/>
      <c r="L318" s="6"/>
      <c r="M318" s="6"/>
      <c r="N318" s="64"/>
      <c r="O318" s="268"/>
      <c r="P318" s="266"/>
      <c r="Q318" s="261"/>
    </row>
    <row r="319" spans="1:17" s="29" customFormat="1" ht="18.75" customHeight="1">
      <c r="A319" s="262">
        <f>A315+1</f>
        <v>82</v>
      </c>
      <c r="B319" s="271" t="s">
        <v>161</v>
      </c>
      <c r="C319" s="270" t="s">
        <v>64</v>
      </c>
      <c r="D319" s="9" t="s">
        <v>4</v>
      </c>
      <c r="E319" s="9"/>
      <c r="F319" s="30">
        <f>F320+F321+F322</f>
        <v>0</v>
      </c>
      <c r="G319" s="30"/>
      <c r="H319" s="30">
        <f t="shared" ref="H319:L319" si="108">H320+H321+H322</f>
        <v>0</v>
      </c>
      <c r="I319" s="30"/>
      <c r="J319" s="10">
        <f t="shared" si="108"/>
        <v>2.8580000000000001</v>
      </c>
      <c r="K319" s="10"/>
      <c r="L319" s="10">
        <f t="shared" si="108"/>
        <v>6.4023000000000003</v>
      </c>
      <c r="M319" s="10"/>
      <c r="N319" s="65">
        <f>N320+N321+N322</f>
        <v>0</v>
      </c>
      <c r="O319" s="268"/>
      <c r="P319" s="269" t="s">
        <v>186</v>
      </c>
      <c r="Q319" s="259"/>
    </row>
    <row r="320" spans="1:17" s="29" customFormat="1" ht="18.75" customHeight="1">
      <c r="A320" s="262"/>
      <c r="B320" s="271"/>
      <c r="C320" s="270"/>
      <c r="D320" s="44" t="s">
        <v>14</v>
      </c>
      <c r="E320" s="44"/>
      <c r="F320" s="130"/>
      <c r="G320" s="130"/>
      <c r="H320" s="3"/>
      <c r="I320" s="3"/>
      <c r="J320" s="3">
        <v>1.429</v>
      </c>
      <c r="K320" s="3"/>
      <c r="L320" s="6">
        <v>3.2011500000000002</v>
      </c>
      <c r="M320" s="6"/>
      <c r="N320" s="64"/>
      <c r="O320" s="268"/>
      <c r="P320" s="269"/>
      <c r="Q320" s="260"/>
    </row>
    <row r="321" spans="1:17" s="29" customFormat="1" ht="18.75" customHeight="1">
      <c r="A321" s="262"/>
      <c r="B321" s="271"/>
      <c r="C321" s="270"/>
      <c r="D321" s="44" t="s">
        <v>12</v>
      </c>
      <c r="E321" s="44"/>
      <c r="F321" s="130"/>
      <c r="G321" s="130"/>
      <c r="H321" s="3"/>
      <c r="I321" s="3"/>
      <c r="J321" s="3">
        <v>1.429</v>
      </c>
      <c r="K321" s="3"/>
      <c r="L321" s="6">
        <v>3.2011500000000002</v>
      </c>
      <c r="M321" s="6"/>
      <c r="N321" s="64"/>
      <c r="O321" s="268"/>
      <c r="P321" s="269"/>
      <c r="Q321" s="260"/>
    </row>
    <row r="322" spans="1:17" s="29" customFormat="1" ht="18.75" customHeight="1">
      <c r="A322" s="262"/>
      <c r="B322" s="271"/>
      <c r="C322" s="270"/>
      <c r="D322" s="128" t="s">
        <v>5</v>
      </c>
      <c r="E322" s="128"/>
      <c r="F322" s="130"/>
      <c r="G322" s="130"/>
      <c r="H322" s="3"/>
      <c r="I322" s="3"/>
      <c r="J322" s="3"/>
      <c r="K322" s="3"/>
      <c r="L322" s="6"/>
      <c r="M322" s="6"/>
      <c r="N322" s="64"/>
      <c r="O322" s="268"/>
      <c r="P322" s="269"/>
      <c r="Q322" s="261"/>
    </row>
    <row r="323" spans="1:17" s="29" customFormat="1" ht="23.25" customHeight="1">
      <c r="A323" s="262"/>
      <c r="B323" s="271" t="s">
        <v>222</v>
      </c>
      <c r="C323" s="262" t="s">
        <v>47</v>
      </c>
      <c r="D323" s="9" t="s">
        <v>4</v>
      </c>
      <c r="E323" s="9"/>
      <c r="F323" s="30">
        <f>F324+F325+F327</f>
        <v>0</v>
      </c>
      <c r="G323" s="30"/>
      <c r="H323" s="30">
        <f>H324+H325+H327</f>
        <v>0</v>
      </c>
      <c r="I323" s="30"/>
      <c r="J323" s="30">
        <f>J324+J325+J327</f>
        <v>0</v>
      </c>
      <c r="K323" s="30"/>
      <c r="L323" s="30">
        <f>L324+L325+L327</f>
        <v>0</v>
      </c>
      <c r="M323" s="30"/>
      <c r="N323" s="65">
        <f>N324+N325+N327</f>
        <v>0</v>
      </c>
      <c r="O323" s="268"/>
      <c r="P323" s="269" t="s">
        <v>256</v>
      </c>
      <c r="Q323" s="259"/>
    </row>
    <row r="324" spans="1:17" s="29" customFormat="1" ht="23.25" customHeight="1">
      <c r="A324" s="262"/>
      <c r="B324" s="271"/>
      <c r="C324" s="262"/>
      <c r="D324" s="31" t="s">
        <v>14</v>
      </c>
      <c r="E324" s="31"/>
      <c r="F324" s="39"/>
      <c r="G324" s="39"/>
      <c r="H324" s="39"/>
      <c r="I324" s="39"/>
      <c r="J324" s="39"/>
      <c r="K324" s="39"/>
      <c r="L324" s="45"/>
      <c r="M324" s="45"/>
      <c r="N324" s="64"/>
      <c r="O324" s="268"/>
      <c r="P324" s="269"/>
      <c r="Q324" s="260"/>
    </row>
    <row r="325" spans="1:17" s="29" customFormat="1" ht="23.25" customHeight="1">
      <c r="A325" s="262"/>
      <c r="B325" s="271"/>
      <c r="C325" s="262"/>
      <c r="D325" s="31" t="s">
        <v>5</v>
      </c>
      <c r="E325" s="31"/>
      <c r="F325" s="39"/>
      <c r="G325" s="39"/>
      <c r="H325" s="39"/>
      <c r="I325" s="39"/>
      <c r="J325" s="39"/>
      <c r="K325" s="39"/>
      <c r="L325" s="45"/>
      <c r="M325" s="45"/>
      <c r="N325" s="64"/>
      <c r="O325" s="268"/>
      <c r="P325" s="269"/>
      <c r="Q325" s="261"/>
    </row>
    <row r="326" spans="1:17" s="29" customFormat="1" ht="15.75" customHeight="1">
      <c r="A326" s="78"/>
      <c r="B326" s="94" t="s">
        <v>302</v>
      </c>
      <c r="C326" s="85"/>
      <c r="D326" s="94"/>
      <c r="E326" s="94"/>
      <c r="F326" s="79">
        <f t="shared" ref="F326:H326" si="109">F269+F273+F278+F281+F284+F287+F290+F293+F296+F299+F302+F305+F308+F312+F315+F319+F323</f>
        <v>5.2</v>
      </c>
      <c r="G326" s="79"/>
      <c r="H326" s="79">
        <f t="shared" si="109"/>
        <v>1.7</v>
      </c>
      <c r="I326" s="79"/>
      <c r="J326" s="79">
        <f>J269+J273+J278+J281+J284+J287+J290+J293+J296+J299+J302+J305+J308+J312+J315+J319+J323</f>
        <v>247.50900000000001</v>
      </c>
      <c r="K326" s="79"/>
      <c r="L326" s="79">
        <f>L269+L273+L278+L281+L284+L287+L290+L293+L296+L299+L302+L305+L308+L312+L315+L319+L323</f>
        <v>204.23816199999999</v>
      </c>
      <c r="M326" s="79"/>
      <c r="N326" s="79">
        <f>N269+N273+N278+N281+N284+N287+N290+N293+N296+N299+N302+N305+N308+N312+N315+N319+N323</f>
        <v>238.54652999999999</v>
      </c>
      <c r="O326" s="82">
        <f>SUM(O269:O325)</f>
        <v>5</v>
      </c>
      <c r="P326" s="138"/>
      <c r="Q326" s="138"/>
    </row>
    <row r="327" spans="1:17" s="29" customFormat="1" ht="15.75" customHeight="1">
      <c r="A327" s="281" t="s">
        <v>173</v>
      </c>
      <c r="B327" s="282"/>
      <c r="C327" s="282"/>
      <c r="D327" s="282"/>
      <c r="E327" s="282"/>
      <c r="F327" s="282"/>
      <c r="G327" s="282"/>
      <c r="H327" s="282"/>
      <c r="I327" s="282"/>
      <c r="J327" s="282"/>
      <c r="K327" s="282"/>
      <c r="L327" s="282"/>
      <c r="M327" s="282"/>
      <c r="N327" s="282"/>
      <c r="O327" s="282"/>
      <c r="P327" s="282"/>
      <c r="Q327" s="282"/>
    </row>
    <row r="328" spans="1:17" s="29" customFormat="1" ht="27" customHeight="1">
      <c r="A328" s="262">
        <f>A319+1</f>
        <v>83</v>
      </c>
      <c r="B328" s="267" t="s">
        <v>44</v>
      </c>
      <c r="C328" s="262" t="s">
        <v>46</v>
      </c>
      <c r="D328" s="9" t="s">
        <v>4</v>
      </c>
      <c r="E328" s="11">
        <f>E329+E330</f>
        <v>0</v>
      </c>
      <c r="F328" s="11">
        <f t="shared" ref="F328:M328" si="110">F329+F330</f>
        <v>0.4</v>
      </c>
      <c r="G328" s="11">
        <f t="shared" si="110"/>
        <v>0</v>
      </c>
      <c r="H328" s="11">
        <f t="shared" si="110"/>
        <v>0</v>
      </c>
      <c r="I328" s="11">
        <f t="shared" si="110"/>
        <v>0</v>
      </c>
      <c r="J328" s="11">
        <f t="shared" si="110"/>
        <v>0</v>
      </c>
      <c r="K328" s="11">
        <f t="shared" si="110"/>
        <v>0</v>
      </c>
      <c r="L328" s="11">
        <f t="shared" si="110"/>
        <v>15</v>
      </c>
      <c r="M328" s="11">
        <f t="shared" si="110"/>
        <v>0</v>
      </c>
      <c r="N328" s="65">
        <f>N329+N330</f>
        <v>0</v>
      </c>
      <c r="O328" s="268"/>
      <c r="P328" s="266" t="s">
        <v>140</v>
      </c>
      <c r="Q328" s="259"/>
    </row>
    <row r="329" spans="1:17" s="29" customFormat="1" ht="27" customHeight="1">
      <c r="A329" s="262"/>
      <c r="B329" s="267"/>
      <c r="C329" s="262"/>
      <c r="D329" s="128" t="s">
        <v>14</v>
      </c>
      <c r="E329" s="126"/>
      <c r="F329" s="6"/>
      <c r="G329" s="6"/>
      <c r="H329" s="45"/>
      <c r="I329" s="45"/>
      <c r="J329" s="45"/>
      <c r="K329" s="45"/>
      <c r="L329" s="45">
        <v>15</v>
      </c>
      <c r="M329" s="45"/>
      <c r="N329" s="65"/>
      <c r="O329" s="268"/>
      <c r="P329" s="266"/>
      <c r="Q329" s="260"/>
    </row>
    <row r="330" spans="1:17" s="29" customFormat="1" ht="27" customHeight="1">
      <c r="A330" s="262"/>
      <c r="B330" s="267"/>
      <c r="C330" s="262"/>
      <c r="D330" s="128" t="s">
        <v>5</v>
      </c>
      <c r="E330" s="126"/>
      <c r="F330" s="6">
        <v>0.4</v>
      </c>
      <c r="G330" s="6"/>
      <c r="H330" s="45"/>
      <c r="I330" s="45"/>
      <c r="J330" s="45"/>
      <c r="K330" s="45"/>
      <c r="L330" s="45"/>
      <c r="M330" s="45"/>
      <c r="N330" s="65"/>
      <c r="O330" s="268"/>
      <c r="P330" s="266"/>
      <c r="Q330" s="261"/>
    </row>
    <row r="331" spans="1:17" s="29" customFormat="1" ht="28.5" customHeight="1">
      <c r="A331" s="262">
        <f>A328+1</f>
        <v>84</v>
      </c>
      <c r="B331" s="267" t="s">
        <v>45</v>
      </c>
      <c r="C331" s="262" t="s">
        <v>46</v>
      </c>
      <c r="D331" s="9" t="s">
        <v>4</v>
      </c>
      <c r="E331" s="11">
        <f>E332+E333</f>
        <v>0</v>
      </c>
      <c r="F331" s="11">
        <f t="shared" ref="F331:M331" si="111">F332+F333</f>
        <v>0.5</v>
      </c>
      <c r="G331" s="11">
        <f t="shared" si="111"/>
        <v>0</v>
      </c>
      <c r="H331" s="11">
        <f t="shared" si="111"/>
        <v>0</v>
      </c>
      <c r="I331" s="11">
        <f t="shared" si="111"/>
        <v>0</v>
      </c>
      <c r="J331" s="11">
        <f t="shared" si="111"/>
        <v>15</v>
      </c>
      <c r="K331" s="11">
        <f t="shared" si="111"/>
        <v>0</v>
      </c>
      <c r="L331" s="11">
        <f t="shared" si="111"/>
        <v>0</v>
      </c>
      <c r="M331" s="11">
        <f t="shared" si="111"/>
        <v>0</v>
      </c>
      <c r="N331" s="65">
        <f>N332+N333</f>
        <v>0</v>
      </c>
      <c r="O331" s="268"/>
      <c r="P331" s="266" t="s">
        <v>140</v>
      </c>
      <c r="Q331" s="259"/>
    </row>
    <row r="332" spans="1:17" s="29" customFormat="1" ht="28.5" customHeight="1">
      <c r="A332" s="262"/>
      <c r="B332" s="267"/>
      <c r="C332" s="262"/>
      <c r="D332" s="128" t="s">
        <v>14</v>
      </c>
      <c r="E332" s="126"/>
      <c r="F332" s="6"/>
      <c r="G332" s="6"/>
      <c r="H332" s="6"/>
      <c r="I332" s="6"/>
      <c r="J332" s="6"/>
      <c r="K332" s="6"/>
      <c r="L332" s="6"/>
      <c r="M332" s="6"/>
      <c r="N332" s="64"/>
      <c r="O332" s="268"/>
      <c r="P332" s="266"/>
      <c r="Q332" s="260"/>
    </row>
    <row r="333" spans="1:17" s="29" customFormat="1" ht="28.5" customHeight="1">
      <c r="A333" s="262"/>
      <c r="B333" s="267"/>
      <c r="C333" s="262"/>
      <c r="D333" s="128" t="s">
        <v>5</v>
      </c>
      <c r="E333" s="126"/>
      <c r="F333" s="6">
        <v>0.5</v>
      </c>
      <c r="G333" s="6"/>
      <c r="H333" s="6"/>
      <c r="I333" s="6"/>
      <c r="J333" s="45">
        <v>15</v>
      </c>
      <c r="K333" s="45"/>
      <c r="L333" s="6"/>
      <c r="M333" s="6"/>
      <c r="N333" s="64"/>
      <c r="O333" s="268"/>
      <c r="P333" s="266"/>
      <c r="Q333" s="261"/>
    </row>
    <row r="334" spans="1:17" s="29" customFormat="1" ht="15.75" customHeight="1">
      <c r="A334" s="126"/>
      <c r="B334" s="316" t="s">
        <v>303</v>
      </c>
      <c r="C334" s="316"/>
      <c r="D334" s="81"/>
      <c r="E334" s="66">
        <f>E328+E331</f>
        <v>0</v>
      </c>
      <c r="F334" s="66">
        <f t="shared" ref="F334:M334" si="112">F328+F331</f>
        <v>0.9</v>
      </c>
      <c r="G334" s="66">
        <f t="shared" si="112"/>
        <v>0</v>
      </c>
      <c r="H334" s="66">
        <f t="shared" si="112"/>
        <v>0</v>
      </c>
      <c r="I334" s="66">
        <f t="shared" si="112"/>
        <v>0</v>
      </c>
      <c r="J334" s="66">
        <f t="shared" si="112"/>
        <v>15</v>
      </c>
      <c r="K334" s="66">
        <f t="shared" si="112"/>
        <v>0</v>
      </c>
      <c r="L334" s="66">
        <f t="shared" si="112"/>
        <v>15</v>
      </c>
      <c r="M334" s="66">
        <f t="shared" si="112"/>
        <v>0</v>
      </c>
      <c r="N334" s="65">
        <f>N328+N331</f>
        <v>0</v>
      </c>
      <c r="O334" s="82"/>
      <c r="P334" s="83"/>
      <c r="Q334" s="83"/>
    </row>
    <row r="335" spans="1:17" s="29" customFormat="1" ht="15.75" customHeight="1">
      <c r="A335" s="288" t="s">
        <v>174</v>
      </c>
      <c r="B335" s="289"/>
      <c r="C335" s="289"/>
      <c r="D335" s="289"/>
      <c r="E335" s="289"/>
      <c r="F335" s="289"/>
      <c r="G335" s="289"/>
      <c r="H335" s="289"/>
      <c r="I335" s="289"/>
      <c r="J335" s="289"/>
      <c r="K335" s="289"/>
      <c r="L335" s="289"/>
      <c r="M335" s="289"/>
      <c r="N335" s="289"/>
      <c r="O335" s="289"/>
      <c r="P335" s="289"/>
      <c r="Q335" s="289"/>
    </row>
    <row r="336" spans="1:17" s="29" customFormat="1" ht="15.75" customHeight="1">
      <c r="A336" s="281" t="s">
        <v>175</v>
      </c>
      <c r="B336" s="282"/>
      <c r="C336" s="282"/>
      <c r="D336" s="282"/>
      <c r="E336" s="282"/>
      <c r="F336" s="282"/>
      <c r="G336" s="282"/>
      <c r="H336" s="282"/>
      <c r="I336" s="282"/>
      <c r="J336" s="282"/>
      <c r="K336" s="282"/>
      <c r="L336" s="282"/>
      <c r="M336" s="282"/>
      <c r="N336" s="282"/>
      <c r="O336" s="282"/>
      <c r="P336" s="282"/>
      <c r="Q336" s="282"/>
    </row>
    <row r="337" spans="1:17" s="29" customFormat="1" ht="22.5" customHeight="1">
      <c r="A337" s="262">
        <f>A331+1</f>
        <v>85</v>
      </c>
      <c r="B337" s="269" t="s">
        <v>149</v>
      </c>
      <c r="C337" s="262" t="s">
        <v>82</v>
      </c>
      <c r="D337" s="9" t="s">
        <v>4</v>
      </c>
      <c r="E337" s="9"/>
      <c r="F337" s="30">
        <f>F338+F339</f>
        <v>0</v>
      </c>
      <c r="G337" s="30"/>
      <c r="H337" s="30">
        <f>H338+H339</f>
        <v>0</v>
      </c>
      <c r="I337" s="30"/>
      <c r="J337" s="30">
        <f>J338+J339</f>
        <v>0</v>
      </c>
      <c r="K337" s="30"/>
      <c r="L337" s="30">
        <f>L338+L339</f>
        <v>0</v>
      </c>
      <c r="M337" s="30"/>
      <c r="N337" s="64">
        <f>N338+N339</f>
        <v>0</v>
      </c>
      <c r="O337" s="268"/>
      <c r="P337" s="266" t="s">
        <v>140</v>
      </c>
      <c r="Q337" s="256"/>
    </row>
    <row r="338" spans="1:17" s="29" customFormat="1" ht="22.5" customHeight="1">
      <c r="A338" s="262"/>
      <c r="B338" s="269"/>
      <c r="C338" s="262"/>
      <c r="D338" s="128" t="s">
        <v>14</v>
      </c>
      <c r="E338" s="128"/>
      <c r="F338" s="6"/>
      <c r="G338" s="6"/>
      <c r="H338" s="6"/>
      <c r="I338" s="6"/>
      <c r="J338" s="6"/>
      <c r="K338" s="6"/>
      <c r="L338" s="45"/>
      <c r="M338" s="45"/>
      <c r="N338" s="64"/>
      <c r="O338" s="268"/>
      <c r="P338" s="266"/>
      <c r="Q338" s="257"/>
    </row>
    <row r="339" spans="1:17" s="29" customFormat="1" ht="22.5" customHeight="1">
      <c r="A339" s="262"/>
      <c r="B339" s="269"/>
      <c r="C339" s="262"/>
      <c r="D339" s="128" t="s">
        <v>5</v>
      </c>
      <c r="E339" s="128"/>
      <c r="F339" s="6"/>
      <c r="G339" s="6"/>
      <c r="H339" s="6"/>
      <c r="I339" s="6"/>
      <c r="J339" s="6"/>
      <c r="K339" s="6"/>
      <c r="L339" s="45"/>
      <c r="M339" s="45"/>
      <c r="N339" s="64"/>
      <c r="O339" s="268"/>
      <c r="P339" s="266"/>
      <c r="Q339" s="258"/>
    </row>
    <row r="340" spans="1:17" s="29" customFormat="1" ht="22.5" customHeight="1">
      <c r="A340" s="262">
        <f>A337+1</f>
        <v>86</v>
      </c>
      <c r="B340" s="269" t="s">
        <v>101</v>
      </c>
      <c r="C340" s="262" t="s">
        <v>82</v>
      </c>
      <c r="D340" s="9" t="s">
        <v>4</v>
      </c>
      <c r="E340" s="9"/>
      <c r="F340" s="30">
        <f>F341+F342</f>
        <v>0</v>
      </c>
      <c r="G340" s="30"/>
      <c r="H340" s="30">
        <f>H341+H342</f>
        <v>0</v>
      </c>
      <c r="I340" s="30"/>
      <c r="J340" s="10">
        <f>J341+J342</f>
        <v>27.257000000000001</v>
      </c>
      <c r="K340" s="10"/>
      <c r="L340" s="30">
        <f>L341+L342</f>
        <v>0</v>
      </c>
      <c r="M340" s="30"/>
      <c r="N340" s="64">
        <f>N341+N342</f>
        <v>0</v>
      </c>
      <c r="O340" s="268"/>
      <c r="P340" s="266" t="s">
        <v>140</v>
      </c>
      <c r="Q340" s="256"/>
    </row>
    <row r="341" spans="1:17" s="29" customFormat="1" ht="22.5" customHeight="1">
      <c r="A341" s="262"/>
      <c r="B341" s="269"/>
      <c r="C341" s="262"/>
      <c r="D341" s="128" t="s">
        <v>14</v>
      </c>
      <c r="E341" s="128"/>
      <c r="F341" s="6"/>
      <c r="G341" s="6"/>
      <c r="H341" s="6"/>
      <c r="I341" s="6"/>
      <c r="J341" s="6">
        <v>26.4162</v>
      </c>
      <c r="K341" s="6"/>
      <c r="L341" s="45"/>
      <c r="M341" s="45"/>
      <c r="N341" s="64"/>
      <c r="O341" s="268"/>
      <c r="P341" s="266"/>
      <c r="Q341" s="257"/>
    </row>
    <row r="342" spans="1:17" s="29" customFormat="1" ht="22.5" customHeight="1">
      <c r="A342" s="262"/>
      <c r="B342" s="269"/>
      <c r="C342" s="262"/>
      <c r="D342" s="128" t="s">
        <v>12</v>
      </c>
      <c r="E342" s="128"/>
      <c r="F342" s="6"/>
      <c r="G342" s="6"/>
      <c r="H342" s="6"/>
      <c r="I342" s="6"/>
      <c r="J342" s="6">
        <v>0.84079999999999999</v>
      </c>
      <c r="K342" s="6"/>
      <c r="L342" s="45"/>
      <c r="M342" s="45"/>
      <c r="N342" s="64"/>
      <c r="O342" s="268"/>
      <c r="P342" s="266"/>
      <c r="Q342" s="258"/>
    </row>
    <row r="343" spans="1:17" s="29" customFormat="1" ht="15.75" customHeight="1">
      <c r="A343" s="126"/>
      <c r="B343" s="137" t="s">
        <v>304</v>
      </c>
      <c r="C343" s="78"/>
      <c r="D343" s="34"/>
      <c r="E343" s="34"/>
      <c r="F343" s="46">
        <f t="shared" ref="F343:H343" si="113">F337+F340</f>
        <v>0</v>
      </c>
      <c r="G343" s="46"/>
      <c r="H343" s="46">
        <f t="shared" si="113"/>
        <v>0</v>
      </c>
      <c r="I343" s="46"/>
      <c r="J343" s="35">
        <f>J337+J340</f>
        <v>27.257000000000001</v>
      </c>
      <c r="K343" s="35"/>
      <c r="L343" s="46">
        <f t="shared" ref="L343:N343" si="114">L337+L340</f>
        <v>0</v>
      </c>
      <c r="M343" s="46"/>
      <c r="N343" s="76">
        <f t="shared" si="114"/>
        <v>0</v>
      </c>
      <c r="O343" s="129"/>
      <c r="P343" s="80"/>
      <c r="Q343" s="80"/>
    </row>
    <row r="344" spans="1:17" s="29" customFormat="1" ht="15.75" customHeight="1">
      <c r="A344" s="281" t="s">
        <v>176</v>
      </c>
      <c r="B344" s="282"/>
      <c r="C344" s="282"/>
      <c r="D344" s="282"/>
      <c r="E344" s="282"/>
      <c r="F344" s="282"/>
      <c r="G344" s="282"/>
      <c r="H344" s="282"/>
      <c r="I344" s="282"/>
      <c r="J344" s="282"/>
      <c r="K344" s="282"/>
      <c r="L344" s="282"/>
      <c r="M344" s="282"/>
      <c r="N344" s="282"/>
      <c r="O344" s="282"/>
      <c r="P344" s="282"/>
      <c r="Q344" s="282"/>
    </row>
    <row r="345" spans="1:17" s="29" customFormat="1" ht="22.5" customHeight="1">
      <c r="A345" s="262">
        <f>A340+1</f>
        <v>87</v>
      </c>
      <c r="B345" s="267" t="s">
        <v>100</v>
      </c>
      <c r="C345" s="262" t="s">
        <v>82</v>
      </c>
      <c r="D345" s="9" t="s">
        <v>4</v>
      </c>
      <c r="E345" s="9"/>
      <c r="F345" s="30">
        <f>F346+F347</f>
        <v>0</v>
      </c>
      <c r="G345" s="30"/>
      <c r="H345" s="30">
        <f>H346+H347</f>
        <v>0</v>
      </c>
      <c r="I345" s="30"/>
      <c r="J345" s="10">
        <f>J346+J347</f>
        <v>6.2790999999999997</v>
      </c>
      <c r="K345" s="10"/>
      <c r="L345" s="10">
        <f>L346+L347</f>
        <v>0</v>
      </c>
      <c r="M345" s="10"/>
      <c r="N345" s="65">
        <f>N346+N347</f>
        <v>0</v>
      </c>
      <c r="O345" s="268"/>
      <c r="P345" s="266" t="s">
        <v>140</v>
      </c>
      <c r="Q345" s="259"/>
    </row>
    <row r="346" spans="1:17" s="29" customFormat="1" ht="22.5" customHeight="1">
      <c r="A346" s="262"/>
      <c r="B346" s="267"/>
      <c r="C346" s="262"/>
      <c r="D346" s="128" t="s">
        <v>14</v>
      </c>
      <c r="E346" s="128"/>
      <c r="F346" s="45"/>
      <c r="G346" s="45"/>
      <c r="H346" s="45"/>
      <c r="I346" s="45"/>
      <c r="J346" s="6">
        <v>6.1</v>
      </c>
      <c r="K346" s="6"/>
      <c r="L346" s="6"/>
      <c r="M346" s="6"/>
      <c r="N346" s="64"/>
      <c r="O346" s="268"/>
      <c r="P346" s="266"/>
      <c r="Q346" s="260"/>
    </row>
    <row r="347" spans="1:17" s="29" customFormat="1" ht="22.5" customHeight="1">
      <c r="A347" s="262"/>
      <c r="B347" s="267"/>
      <c r="C347" s="262"/>
      <c r="D347" s="31" t="s">
        <v>12</v>
      </c>
      <c r="E347" s="31"/>
      <c r="F347" s="45"/>
      <c r="G347" s="45"/>
      <c r="H347" s="45"/>
      <c r="I347" s="45"/>
      <c r="J347" s="6">
        <v>0.17910000000000001</v>
      </c>
      <c r="K347" s="6"/>
      <c r="L347" s="6"/>
      <c r="M347" s="6"/>
      <c r="N347" s="64"/>
      <c r="O347" s="268"/>
      <c r="P347" s="266"/>
      <c r="Q347" s="261"/>
    </row>
    <row r="348" spans="1:17" s="29" customFormat="1" ht="22.5" customHeight="1">
      <c r="A348" s="262">
        <f>A345+1</f>
        <v>88</v>
      </c>
      <c r="B348" s="267" t="s">
        <v>99</v>
      </c>
      <c r="C348" s="262" t="s">
        <v>82</v>
      </c>
      <c r="D348" s="9" t="s">
        <v>4</v>
      </c>
      <c r="E348" s="9"/>
      <c r="F348" s="30">
        <f>F349+F350</f>
        <v>0</v>
      </c>
      <c r="G348" s="30"/>
      <c r="H348" s="30">
        <f>H349+H350</f>
        <v>0</v>
      </c>
      <c r="I348" s="30"/>
      <c r="J348" s="10">
        <f>J349+J350</f>
        <v>7.3129</v>
      </c>
      <c r="K348" s="10"/>
      <c r="L348" s="12">
        <f>L349+L350</f>
        <v>1.0625667999999999</v>
      </c>
      <c r="M348" s="12"/>
      <c r="N348" s="65">
        <f>N349+N350</f>
        <v>0</v>
      </c>
      <c r="O348" s="268"/>
      <c r="P348" s="266" t="s">
        <v>140</v>
      </c>
      <c r="Q348" s="259"/>
    </row>
    <row r="349" spans="1:17" s="29" customFormat="1" ht="22.5" customHeight="1">
      <c r="A349" s="262"/>
      <c r="B349" s="267"/>
      <c r="C349" s="262"/>
      <c r="D349" s="128" t="s">
        <v>14</v>
      </c>
      <c r="E349" s="128"/>
      <c r="F349" s="6"/>
      <c r="G349" s="6"/>
      <c r="H349" s="7"/>
      <c r="I349" s="7"/>
      <c r="J349" s="6">
        <v>7.1</v>
      </c>
      <c r="K349" s="6"/>
      <c r="L349" s="7">
        <v>1.02976</v>
      </c>
      <c r="M349" s="7"/>
      <c r="N349" s="64"/>
      <c r="O349" s="268"/>
      <c r="P349" s="266"/>
      <c r="Q349" s="260"/>
    </row>
    <row r="350" spans="1:17" s="29" customFormat="1" ht="22.5" customHeight="1">
      <c r="A350" s="262"/>
      <c r="B350" s="267"/>
      <c r="C350" s="262"/>
      <c r="D350" s="31" t="s">
        <v>12</v>
      </c>
      <c r="E350" s="31"/>
      <c r="F350" s="6"/>
      <c r="G350" s="6"/>
      <c r="H350" s="6"/>
      <c r="I350" s="6"/>
      <c r="J350" s="6">
        <v>0.21290000000000001</v>
      </c>
      <c r="K350" s="6"/>
      <c r="L350" s="7">
        <v>3.2806799999999997E-2</v>
      </c>
      <c r="M350" s="7"/>
      <c r="N350" s="64"/>
      <c r="O350" s="268"/>
      <c r="P350" s="266"/>
      <c r="Q350" s="261"/>
    </row>
    <row r="351" spans="1:17" s="29" customFormat="1" ht="22.5" customHeight="1">
      <c r="A351" s="262">
        <f>A348+1</f>
        <v>89</v>
      </c>
      <c r="B351" s="267" t="s">
        <v>147</v>
      </c>
      <c r="C351" s="262" t="s">
        <v>82</v>
      </c>
      <c r="D351" s="9" t="s">
        <v>4</v>
      </c>
      <c r="E351" s="9"/>
      <c r="F351" s="30">
        <f>F352+F353</f>
        <v>0</v>
      </c>
      <c r="G351" s="30"/>
      <c r="H351" s="30">
        <f>H352+H353</f>
        <v>0</v>
      </c>
      <c r="I351" s="30"/>
      <c r="J351" s="30">
        <f>J352+J353</f>
        <v>0</v>
      </c>
      <c r="K351" s="30"/>
      <c r="L351" s="10">
        <f>L352+L353</f>
        <v>11.91447</v>
      </c>
      <c r="M351" s="10"/>
      <c r="N351" s="65">
        <f>N352+N353</f>
        <v>0</v>
      </c>
      <c r="O351" s="268"/>
      <c r="P351" s="266" t="s">
        <v>140</v>
      </c>
      <c r="Q351" s="259"/>
    </row>
    <row r="352" spans="1:17" s="29" customFormat="1" ht="22.5" customHeight="1">
      <c r="A352" s="262"/>
      <c r="B352" s="267"/>
      <c r="C352" s="262"/>
      <c r="D352" s="128" t="s">
        <v>14</v>
      </c>
      <c r="E352" s="128"/>
      <c r="F352" s="6"/>
      <c r="G352" s="6"/>
      <c r="H352" s="7"/>
      <c r="I352" s="7"/>
      <c r="J352" s="6"/>
      <c r="K352" s="6"/>
      <c r="L352" s="6">
        <v>11.56747</v>
      </c>
      <c r="M352" s="6"/>
      <c r="N352" s="64"/>
      <c r="O352" s="268"/>
      <c r="P352" s="266"/>
      <c r="Q352" s="260"/>
    </row>
    <row r="353" spans="1:17" s="29" customFormat="1" ht="22.5" customHeight="1">
      <c r="A353" s="262"/>
      <c r="B353" s="267"/>
      <c r="C353" s="262"/>
      <c r="D353" s="31" t="s">
        <v>12</v>
      </c>
      <c r="E353" s="31"/>
      <c r="F353" s="6"/>
      <c r="G353" s="6"/>
      <c r="H353" s="6"/>
      <c r="I353" s="6"/>
      <c r="J353" s="6"/>
      <c r="K353" s="6"/>
      <c r="L353" s="6">
        <v>0.34699999999999998</v>
      </c>
      <c r="M353" s="6"/>
      <c r="N353" s="64"/>
      <c r="O353" s="268"/>
      <c r="P353" s="266"/>
      <c r="Q353" s="261"/>
    </row>
    <row r="354" spans="1:17" s="29" customFormat="1" ht="22.5" customHeight="1">
      <c r="A354" s="262">
        <f>A351+1</f>
        <v>90</v>
      </c>
      <c r="B354" s="267" t="s">
        <v>127</v>
      </c>
      <c r="C354" s="262" t="s">
        <v>82</v>
      </c>
      <c r="D354" s="9" t="s">
        <v>4</v>
      </c>
      <c r="E354" s="9"/>
      <c r="F354" s="30">
        <f>F355+F356</f>
        <v>0</v>
      </c>
      <c r="G354" s="30"/>
      <c r="H354" s="10">
        <f>H355+H356</f>
        <v>1.7</v>
      </c>
      <c r="I354" s="10"/>
      <c r="J354" s="30">
        <f>J355+J356</f>
        <v>0</v>
      </c>
      <c r="K354" s="30"/>
      <c r="L354" s="30">
        <f>L355+L356</f>
        <v>0</v>
      </c>
      <c r="M354" s="30"/>
      <c r="N354" s="64">
        <f>N355+N356</f>
        <v>0</v>
      </c>
      <c r="O354" s="268"/>
      <c r="P354" s="266" t="s">
        <v>140</v>
      </c>
      <c r="Q354" s="259"/>
    </row>
    <row r="355" spans="1:17" s="29" customFormat="1" ht="22.5" customHeight="1">
      <c r="A355" s="262"/>
      <c r="B355" s="267"/>
      <c r="C355" s="262"/>
      <c r="D355" s="128" t="s">
        <v>14</v>
      </c>
      <c r="E355" s="128"/>
      <c r="F355" s="6"/>
      <c r="G355" s="6"/>
      <c r="H355" s="6">
        <v>1.7</v>
      </c>
      <c r="I355" s="6"/>
      <c r="J355" s="6"/>
      <c r="K355" s="6"/>
      <c r="L355" s="6"/>
      <c r="M355" s="6"/>
      <c r="N355" s="64"/>
      <c r="O355" s="268"/>
      <c r="P355" s="266"/>
      <c r="Q355" s="260"/>
    </row>
    <row r="356" spans="1:17" s="29" customFormat="1" ht="22.5" customHeight="1">
      <c r="A356" s="262"/>
      <c r="B356" s="267"/>
      <c r="C356" s="262"/>
      <c r="D356" s="31" t="s">
        <v>12</v>
      </c>
      <c r="E356" s="31"/>
      <c r="F356" s="6"/>
      <c r="G356" s="6"/>
      <c r="H356" s="6"/>
      <c r="I356" s="6"/>
      <c r="J356" s="6"/>
      <c r="K356" s="6"/>
      <c r="L356" s="6"/>
      <c r="M356" s="6"/>
      <c r="N356" s="64"/>
      <c r="O356" s="268"/>
      <c r="P356" s="266"/>
      <c r="Q356" s="261"/>
    </row>
    <row r="357" spans="1:17" s="29" customFormat="1" ht="22.5" customHeight="1">
      <c r="A357" s="262">
        <f>A354+1</f>
        <v>91</v>
      </c>
      <c r="B357" s="267" t="s">
        <v>125</v>
      </c>
      <c r="C357" s="262" t="s">
        <v>82</v>
      </c>
      <c r="D357" s="9" t="s">
        <v>4</v>
      </c>
      <c r="E357" s="9"/>
      <c r="F357" s="10">
        <f>F358+F359</f>
        <v>0.53</v>
      </c>
      <c r="G357" s="10"/>
      <c r="H357" s="10">
        <f>H358+H359</f>
        <v>1.3</v>
      </c>
      <c r="I357" s="10"/>
      <c r="J357" s="10">
        <f>J358+J359</f>
        <v>2.9649999999999999</v>
      </c>
      <c r="K357" s="10"/>
      <c r="L357" s="30">
        <f>L358+L359</f>
        <v>0</v>
      </c>
      <c r="M357" s="30"/>
      <c r="N357" s="65">
        <f>N358+N359</f>
        <v>0</v>
      </c>
      <c r="O357" s="268"/>
      <c r="P357" s="266" t="s">
        <v>140</v>
      </c>
      <c r="Q357" s="259"/>
    </row>
    <row r="358" spans="1:17" s="29" customFormat="1" ht="22.5" customHeight="1">
      <c r="A358" s="262"/>
      <c r="B358" s="267"/>
      <c r="C358" s="262"/>
      <c r="D358" s="128" t="s">
        <v>14</v>
      </c>
      <c r="E358" s="128"/>
      <c r="F358" s="6">
        <v>0.53</v>
      </c>
      <c r="G358" s="6"/>
      <c r="H358" s="6">
        <v>1.3</v>
      </c>
      <c r="I358" s="6"/>
      <c r="J358" s="6">
        <v>2.2959999999999998</v>
      </c>
      <c r="K358" s="6"/>
      <c r="L358" s="45"/>
      <c r="M358" s="45"/>
      <c r="N358" s="64"/>
      <c r="O358" s="268"/>
      <c r="P358" s="266"/>
      <c r="Q358" s="260"/>
    </row>
    <row r="359" spans="1:17" s="29" customFormat="1" ht="22.5" customHeight="1">
      <c r="A359" s="262"/>
      <c r="B359" s="267"/>
      <c r="C359" s="262"/>
      <c r="D359" s="31" t="s">
        <v>12</v>
      </c>
      <c r="E359" s="31"/>
      <c r="F359" s="6"/>
      <c r="G359" s="6"/>
      <c r="H359" s="6"/>
      <c r="I359" s="6"/>
      <c r="J359" s="6">
        <v>0.66900000000000004</v>
      </c>
      <c r="K359" s="6"/>
      <c r="L359" s="45"/>
      <c r="M359" s="45"/>
      <c r="N359" s="64"/>
      <c r="O359" s="268"/>
      <c r="P359" s="266"/>
      <c r="Q359" s="261"/>
    </row>
    <row r="360" spans="1:17" s="29" customFormat="1" ht="22.5" customHeight="1">
      <c r="A360" s="262">
        <f>A357+1</f>
        <v>92</v>
      </c>
      <c r="B360" s="267" t="s">
        <v>126</v>
      </c>
      <c r="C360" s="262" t="s">
        <v>82</v>
      </c>
      <c r="D360" s="9" t="s">
        <v>4</v>
      </c>
      <c r="E360" s="9"/>
      <c r="F360" s="30">
        <f>F361+F362</f>
        <v>0</v>
      </c>
      <c r="G360" s="30"/>
      <c r="H360" s="30">
        <f>H361+H362</f>
        <v>0</v>
      </c>
      <c r="I360" s="30"/>
      <c r="J360" s="10">
        <f>J361+J362</f>
        <v>7.4160000000000004</v>
      </c>
      <c r="K360" s="10"/>
      <c r="L360" s="10">
        <f>L361+L362</f>
        <v>13.39</v>
      </c>
      <c r="M360" s="10">
        <f>M361+M362</f>
        <v>22</v>
      </c>
      <c r="N360" s="65">
        <f>N361+N362</f>
        <v>22</v>
      </c>
      <c r="O360" s="268"/>
      <c r="P360" s="266" t="s">
        <v>140</v>
      </c>
      <c r="Q360" s="259"/>
    </row>
    <row r="361" spans="1:17" s="29" customFormat="1" ht="22.5" customHeight="1">
      <c r="A361" s="262"/>
      <c r="B361" s="267"/>
      <c r="C361" s="262"/>
      <c r="D361" s="128" t="s">
        <v>14</v>
      </c>
      <c r="E361" s="128"/>
      <c r="F361" s="6"/>
      <c r="G361" s="6"/>
      <c r="H361" s="6"/>
      <c r="I361" s="6"/>
      <c r="J361" s="6">
        <v>7.2</v>
      </c>
      <c r="K361" s="6"/>
      <c r="L361" s="6">
        <v>13</v>
      </c>
      <c r="M361" s="6">
        <v>21</v>
      </c>
      <c r="N361" s="65">
        <v>21</v>
      </c>
      <c r="O361" s="268"/>
      <c r="P361" s="266"/>
      <c r="Q361" s="260"/>
    </row>
    <row r="362" spans="1:17" s="29" customFormat="1" ht="22.5" customHeight="1">
      <c r="A362" s="262"/>
      <c r="B362" s="267"/>
      <c r="C362" s="262"/>
      <c r="D362" s="31" t="s">
        <v>12</v>
      </c>
      <c r="E362" s="31"/>
      <c r="F362" s="6"/>
      <c r="G362" s="6"/>
      <c r="H362" s="6"/>
      <c r="I362" s="6"/>
      <c r="J362" s="6">
        <v>0.216</v>
      </c>
      <c r="K362" s="6"/>
      <c r="L362" s="6">
        <v>0.39</v>
      </c>
      <c r="M362" s="6">
        <v>1</v>
      </c>
      <c r="N362" s="65">
        <v>1</v>
      </c>
      <c r="O362" s="268"/>
      <c r="P362" s="266"/>
      <c r="Q362" s="261"/>
    </row>
    <row r="363" spans="1:17" s="29" customFormat="1" ht="22.5" customHeight="1">
      <c r="A363" s="262">
        <f>A360+1</f>
        <v>93</v>
      </c>
      <c r="B363" s="269" t="s">
        <v>148</v>
      </c>
      <c r="C363" s="262" t="s">
        <v>82</v>
      </c>
      <c r="D363" s="9" t="s">
        <v>4</v>
      </c>
      <c r="E363" s="9"/>
      <c r="F363" s="30">
        <f>F364+F365</f>
        <v>0</v>
      </c>
      <c r="G363" s="30"/>
      <c r="H363" s="10">
        <f>H364+H365</f>
        <v>0.7</v>
      </c>
      <c r="I363" s="10"/>
      <c r="J363" s="10">
        <f>J364+J365</f>
        <v>3.7325999999999997</v>
      </c>
      <c r="K363" s="10"/>
      <c r="L363" s="30">
        <f>L364+L365</f>
        <v>0</v>
      </c>
      <c r="M363" s="30"/>
      <c r="N363" s="65">
        <f>N364+N365</f>
        <v>0</v>
      </c>
      <c r="O363" s="268"/>
      <c r="P363" s="266" t="s">
        <v>266</v>
      </c>
      <c r="Q363" s="259"/>
    </row>
    <row r="364" spans="1:17" s="29" customFormat="1" ht="22.5" customHeight="1">
      <c r="A364" s="262"/>
      <c r="B364" s="269"/>
      <c r="C364" s="262"/>
      <c r="D364" s="128" t="s">
        <v>14</v>
      </c>
      <c r="E364" s="128"/>
      <c r="F364" s="6"/>
      <c r="G364" s="6"/>
      <c r="H364" s="6">
        <v>0.7</v>
      </c>
      <c r="I364" s="6"/>
      <c r="J364" s="6">
        <v>3.6269999999999998</v>
      </c>
      <c r="K364" s="6"/>
      <c r="L364" s="45"/>
      <c r="M364" s="45"/>
      <c r="N364" s="64"/>
      <c r="O364" s="268"/>
      <c r="P364" s="266"/>
      <c r="Q364" s="260"/>
    </row>
    <row r="365" spans="1:17" s="29" customFormat="1" ht="22.5" customHeight="1">
      <c r="A365" s="262"/>
      <c r="B365" s="269"/>
      <c r="C365" s="262"/>
      <c r="D365" s="31" t="s">
        <v>12</v>
      </c>
      <c r="E365" s="31"/>
      <c r="F365" s="6"/>
      <c r="G365" s="6"/>
      <c r="H365" s="6"/>
      <c r="I365" s="6"/>
      <c r="J365" s="6">
        <v>0.1056</v>
      </c>
      <c r="K365" s="6"/>
      <c r="L365" s="72"/>
      <c r="M365" s="72"/>
      <c r="N365" s="64"/>
      <c r="O365" s="268"/>
      <c r="P365" s="266"/>
      <c r="Q365" s="261"/>
    </row>
    <row r="366" spans="1:17" s="29" customFormat="1" ht="22.5" customHeight="1">
      <c r="A366" s="262"/>
      <c r="B366" s="269" t="s">
        <v>146</v>
      </c>
      <c r="C366" s="262" t="s">
        <v>82</v>
      </c>
      <c r="D366" s="9" t="s">
        <v>4</v>
      </c>
      <c r="E366" s="9"/>
      <c r="F366" s="30">
        <f>F367+F368</f>
        <v>0</v>
      </c>
      <c r="G366" s="30"/>
      <c r="H366" s="30">
        <f>H367+H368</f>
        <v>0</v>
      </c>
      <c r="I366" s="30"/>
      <c r="J366" s="30">
        <f>J367+J368</f>
        <v>0</v>
      </c>
      <c r="K366" s="30"/>
      <c r="L366" s="30">
        <f>L367+L368</f>
        <v>0</v>
      </c>
      <c r="M366" s="30"/>
      <c r="N366" s="64">
        <f>N367+N368</f>
        <v>0</v>
      </c>
      <c r="O366" s="268"/>
      <c r="P366" s="266" t="s">
        <v>140</v>
      </c>
      <c r="Q366" s="259"/>
    </row>
    <row r="367" spans="1:17" s="29" customFormat="1" ht="22.5" customHeight="1">
      <c r="A367" s="262"/>
      <c r="B367" s="269"/>
      <c r="C367" s="262"/>
      <c r="D367" s="128" t="s">
        <v>14</v>
      </c>
      <c r="E367" s="128"/>
      <c r="F367" s="6"/>
      <c r="G367" s="6"/>
      <c r="H367" s="6"/>
      <c r="I367" s="6"/>
      <c r="J367" s="6"/>
      <c r="K367" s="6"/>
      <c r="L367" s="45">
        <v>0</v>
      </c>
      <c r="M367" s="45"/>
      <c r="N367" s="64"/>
      <c r="O367" s="268"/>
      <c r="P367" s="266"/>
      <c r="Q367" s="260"/>
    </row>
    <row r="368" spans="1:17" s="29" customFormat="1" ht="22.5" customHeight="1">
      <c r="A368" s="262"/>
      <c r="B368" s="269"/>
      <c r="C368" s="262"/>
      <c r="D368" s="31" t="s">
        <v>12</v>
      </c>
      <c r="E368" s="31"/>
      <c r="F368" s="6"/>
      <c r="G368" s="6"/>
      <c r="H368" s="6"/>
      <c r="I368" s="6"/>
      <c r="J368" s="6"/>
      <c r="K368" s="6"/>
      <c r="L368" s="45">
        <f>L367*3/100</f>
        <v>0</v>
      </c>
      <c r="M368" s="45"/>
      <c r="N368" s="64"/>
      <c r="O368" s="268"/>
      <c r="P368" s="266"/>
      <c r="Q368" s="261"/>
    </row>
    <row r="369" spans="1:17" s="29" customFormat="1" ht="27" customHeight="1">
      <c r="A369" s="262">
        <f>A363+1</f>
        <v>94</v>
      </c>
      <c r="B369" s="269" t="s">
        <v>276</v>
      </c>
      <c r="C369" s="262" t="s">
        <v>277</v>
      </c>
      <c r="D369" s="9" t="s">
        <v>4</v>
      </c>
      <c r="E369" s="9"/>
      <c r="F369" s="30">
        <f>F370+F371</f>
        <v>0</v>
      </c>
      <c r="G369" s="30"/>
      <c r="H369" s="30">
        <f>H370+H371</f>
        <v>0</v>
      </c>
      <c r="I369" s="30"/>
      <c r="J369" s="30">
        <f>J370+J371</f>
        <v>0</v>
      </c>
      <c r="K369" s="30"/>
      <c r="L369" s="30">
        <f>L370+L371</f>
        <v>0</v>
      </c>
      <c r="M369" s="30"/>
      <c r="N369" s="65">
        <f>N370+N371</f>
        <v>0</v>
      </c>
      <c r="O369" s="268"/>
      <c r="P369" s="266" t="s">
        <v>140</v>
      </c>
      <c r="Q369" s="259"/>
    </row>
    <row r="370" spans="1:17" s="29" customFormat="1" ht="27" customHeight="1">
      <c r="A370" s="262"/>
      <c r="B370" s="269"/>
      <c r="C370" s="262"/>
      <c r="D370" s="128" t="s">
        <v>14</v>
      </c>
      <c r="E370" s="128"/>
      <c r="F370" s="6"/>
      <c r="G370" s="6"/>
      <c r="H370" s="6"/>
      <c r="I370" s="6"/>
      <c r="J370" s="6"/>
      <c r="K370" s="6"/>
      <c r="L370" s="45"/>
      <c r="M370" s="45"/>
      <c r="N370" s="64"/>
      <c r="O370" s="268"/>
      <c r="P370" s="266"/>
      <c r="Q370" s="260"/>
    </row>
    <row r="371" spans="1:17" s="29" customFormat="1" ht="27" customHeight="1">
      <c r="A371" s="262"/>
      <c r="B371" s="269"/>
      <c r="C371" s="262"/>
      <c r="D371" s="31" t="s">
        <v>12</v>
      </c>
      <c r="E371" s="31"/>
      <c r="F371" s="6"/>
      <c r="G371" s="6"/>
      <c r="H371" s="6"/>
      <c r="I371" s="6"/>
      <c r="J371" s="6"/>
      <c r="K371" s="6"/>
      <c r="L371" s="6"/>
      <c r="M371" s="6"/>
      <c r="N371" s="64"/>
      <c r="O371" s="268"/>
      <c r="P371" s="266"/>
      <c r="Q371" s="261"/>
    </row>
    <row r="372" spans="1:17" s="29" customFormat="1" ht="15.75" customHeight="1">
      <c r="A372" s="126"/>
      <c r="B372" s="138" t="s">
        <v>305</v>
      </c>
      <c r="C372" s="66"/>
      <c r="D372" s="81"/>
      <c r="E372" s="66"/>
      <c r="F372" s="65">
        <f t="shared" ref="F372:H372" si="115">F354+F357+F360+F363+F366+F369</f>
        <v>0.53</v>
      </c>
      <c r="G372" s="65"/>
      <c r="H372" s="64">
        <f t="shared" si="115"/>
        <v>3.7</v>
      </c>
      <c r="I372" s="64"/>
      <c r="J372" s="64">
        <f>J354+J357+J360+J363+J366+J369</f>
        <v>14.1136</v>
      </c>
      <c r="K372" s="64"/>
      <c r="L372" s="64">
        <f t="shared" ref="L372:N372" si="116">L354+L357+L360+L363+L366+L369</f>
        <v>13.39</v>
      </c>
      <c r="M372" s="64"/>
      <c r="N372" s="64">
        <f t="shared" si="116"/>
        <v>22</v>
      </c>
      <c r="O372" s="82"/>
      <c r="P372" s="83"/>
      <c r="Q372" s="83"/>
    </row>
    <row r="373" spans="1:17" s="29" customFormat="1" ht="15.75" customHeight="1">
      <c r="A373" s="291" t="s">
        <v>177</v>
      </c>
      <c r="B373" s="291"/>
      <c r="C373" s="291"/>
      <c r="D373" s="291"/>
      <c r="E373" s="291"/>
      <c r="F373" s="291"/>
      <c r="G373" s="291"/>
      <c r="H373" s="291"/>
      <c r="I373" s="291"/>
      <c r="J373" s="291"/>
      <c r="K373" s="291"/>
      <c r="L373" s="291"/>
      <c r="M373" s="291"/>
      <c r="N373" s="291"/>
      <c r="O373" s="291"/>
      <c r="P373" s="291"/>
      <c r="Q373" s="135"/>
    </row>
    <row r="374" spans="1:17" s="29" customFormat="1" ht="21.75" customHeight="1">
      <c r="A374" s="262">
        <f>A369+1</f>
        <v>95</v>
      </c>
      <c r="B374" s="269" t="s">
        <v>78</v>
      </c>
      <c r="C374" s="262" t="s">
        <v>82</v>
      </c>
      <c r="D374" s="9" t="s">
        <v>4</v>
      </c>
      <c r="E374" s="11"/>
      <c r="F374" s="30">
        <f>F375+F376</f>
        <v>0</v>
      </c>
      <c r="G374" s="30"/>
      <c r="H374" s="12">
        <f>H375+H376</f>
        <v>4.41</v>
      </c>
      <c r="I374" s="12"/>
      <c r="J374" s="30">
        <f>J375+J376</f>
        <v>0</v>
      </c>
      <c r="K374" s="30"/>
      <c r="L374" s="30">
        <f>L375+L376</f>
        <v>0</v>
      </c>
      <c r="M374" s="30"/>
      <c r="N374" s="65">
        <f>N375+N376</f>
        <v>0</v>
      </c>
      <c r="O374" s="268"/>
      <c r="P374" s="266" t="s">
        <v>267</v>
      </c>
      <c r="Q374" s="259"/>
    </row>
    <row r="375" spans="1:17" s="29" customFormat="1" ht="21.75" customHeight="1">
      <c r="A375" s="262"/>
      <c r="B375" s="269"/>
      <c r="C375" s="262"/>
      <c r="D375" s="128" t="s">
        <v>14</v>
      </c>
      <c r="E375" s="126"/>
      <c r="F375" s="6"/>
      <c r="G375" s="6"/>
      <c r="H375" s="7">
        <f>4.41</f>
        <v>4.41</v>
      </c>
      <c r="I375" s="7"/>
      <c r="J375" s="6"/>
      <c r="K375" s="6"/>
      <c r="L375" s="6"/>
      <c r="M375" s="6"/>
      <c r="N375" s="64"/>
      <c r="O375" s="268"/>
      <c r="P375" s="266"/>
      <c r="Q375" s="260"/>
    </row>
    <row r="376" spans="1:17" s="29" customFormat="1" ht="21.75" customHeight="1">
      <c r="A376" s="262"/>
      <c r="B376" s="269"/>
      <c r="C376" s="262"/>
      <c r="D376" s="31" t="s">
        <v>12</v>
      </c>
      <c r="E376" s="95"/>
      <c r="F376" s="6"/>
      <c r="G376" s="6"/>
      <c r="H376" s="6"/>
      <c r="I376" s="6"/>
      <c r="J376" s="6"/>
      <c r="K376" s="6"/>
      <c r="L376" s="6"/>
      <c r="M376" s="6"/>
      <c r="N376" s="64"/>
      <c r="O376" s="268"/>
      <c r="P376" s="266"/>
      <c r="Q376" s="261"/>
    </row>
    <row r="377" spans="1:17" s="29" customFormat="1" ht="21.75" customHeight="1">
      <c r="A377" s="262"/>
      <c r="B377" s="269" t="s">
        <v>79</v>
      </c>
      <c r="C377" s="262" t="s">
        <v>82</v>
      </c>
      <c r="D377" s="9" t="s">
        <v>4</v>
      </c>
      <c r="E377" s="11"/>
      <c r="F377" s="30">
        <f>F378+F379</f>
        <v>0</v>
      </c>
      <c r="G377" s="30"/>
      <c r="H377" s="30">
        <f>H378+H379</f>
        <v>0</v>
      </c>
      <c r="I377" s="30"/>
      <c r="J377" s="30">
        <f>J378+J379</f>
        <v>0</v>
      </c>
      <c r="K377" s="30"/>
      <c r="L377" s="30">
        <f>L378+L379</f>
        <v>0</v>
      </c>
      <c r="M377" s="30"/>
      <c r="N377" s="65">
        <f>N378+N379</f>
        <v>0</v>
      </c>
      <c r="O377" s="268"/>
      <c r="P377" s="266" t="s">
        <v>193</v>
      </c>
      <c r="Q377" s="259"/>
    </row>
    <row r="378" spans="1:17" s="29" customFormat="1" ht="21.75" customHeight="1">
      <c r="A378" s="262"/>
      <c r="B378" s="269"/>
      <c r="C378" s="262"/>
      <c r="D378" s="31" t="s">
        <v>14</v>
      </c>
      <c r="E378" s="95"/>
      <c r="F378" s="6"/>
      <c r="G378" s="6"/>
      <c r="H378" s="6"/>
      <c r="I378" s="6"/>
      <c r="J378" s="6"/>
      <c r="K378" s="6"/>
      <c r="L378" s="6"/>
      <c r="M378" s="6"/>
      <c r="N378" s="65"/>
      <c r="O378" s="268"/>
      <c r="P378" s="266"/>
      <c r="Q378" s="260"/>
    </row>
    <row r="379" spans="1:17" s="29" customFormat="1" ht="21.75" customHeight="1">
      <c r="A379" s="262"/>
      <c r="B379" s="269"/>
      <c r="C379" s="262"/>
      <c r="D379" s="31" t="s">
        <v>12</v>
      </c>
      <c r="E379" s="95"/>
      <c r="F379" s="6"/>
      <c r="G379" s="6"/>
      <c r="H379" s="6"/>
      <c r="I379" s="6"/>
      <c r="J379" s="6"/>
      <c r="K379" s="6"/>
      <c r="L379" s="6"/>
      <c r="M379" s="6"/>
      <c r="N379" s="65"/>
      <c r="O379" s="268"/>
      <c r="P379" s="266"/>
      <c r="Q379" s="261"/>
    </row>
    <row r="380" spans="1:17" s="29" customFormat="1" ht="21.75" customHeight="1">
      <c r="A380" s="262">
        <f>A374+1</f>
        <v>96</v>
      </c>
      <c r="B380" s="269" t="s">
        <v>145</v>
      </c>
      <c r="C380" s="262" t="s">
        <v>82</v>
      </c>
      <c r="D380" s="9" t="s">
        <v>4</v>
      </c>
      <c r="E380" s="11"/>
      <c r="F380" s="30">
        <f>F381+F382</f>
        <v>0</v>
      </c>
      <c r="G380" s="30"/>
      <c r="H380" s="30">
        <f>H381+H382</f>
        <v>0</v>
      </c>
      <c r="I380" s="30"/>
      <c r="J380" s="10">
        <f>J381+J382</f>
        <v>17.2195</v>
      </c>
      <c r="K380" s="10"/>
      <c r="L380" s="10">
        <f>L381+L382</f>
        <v>5.8380934999999994</v>
      </c>
      <c r="M380" s="10"/>
      <c r="N380" s="65">
        <f>N381+N382</f>
        <v>0</v>
      </c>
      <c r="O380" s="268"/>
      <c r="P380" s="266" t="s">
        <v>140</v>
      </c>
      <c r="Q380" s="259"/>
    </row>
    <row r="381" spans="1:17" s="29" customFormat="1" ht="21.75" customHeight="1">
      <c r="A381" s="262"/>
      <c r="B381" s="269"/>
      <c r="C381" s="262"/>
      <c r="D381" s="128" t="s">
        <v>14</v>
      </c>
      <c r="E381" s="126"/>
      <c r="F381" s="45"/>
      <c r="G381" s="45"/>
      <c r="H381" s="45"/>
      <c r="I381" s="45"/>
      <c r="J381" s="6">
        <v>16.718</v>
      </c>
      <c r="K381" s="6"/>
      <c r="L381" s="6">
        <v>5.6644199999999998</v>
      </c>
      <c r="M381" s="6"/>
      <c r="N381" s="65"/>
      <c r="O381" s="268"/>
      <c r="P381" s="266"/>
      <c r="Q381" s="260"/>
    </row>
    <row r="382" spans="1:17" s="29" customFormat="1" ht="21.75" customHeight="1">
      <c r="A382" s="262"/>
      <c r="B382" s="269"/>
      <c r="C382" s="262"/>
      <c r="D382" s="31" t="s">
        <v>12</v>
      </c>
      <c r="E382" s="95"/>
      <c r="F382" s="45"/>
      <c r="G382" s="45"/>
      <c r="H382" s="45"/>
      <c r="I382" s="45"/>
      <c r="J382" s="6">
        <v>0.50149999999999995</v>
      </c>
      <c r="K382" s="6"/>
      <c r="L382" s="6">
        <v>0.17367350000000001</v>
      </c>
      <c r="M382" s="6"/>
      <c r="N382" s="65"/>
      <c r="O382" s="268"/>
      <c r="P382" s="266"/>
      <c r="Q382" s="261"/>
    </row>
    <row r="383" spans="1:17" s="29" customFormat="1" ht="21.75" customHeight="1">
      <c r="A383" s="262">
        <f>A380+1</f>
        <v>97</v>
      </c>
      <c r="B383" s="269" t="s">
        <v>268</v>
      </c>
      <c r="C383" s="262" t="s">
        <v>82</v>
      </c>
      <c r="D383" s="9" t="s">
        <v>4</v>
      </c>
      <c r="E383" s="11"/>
      <c r="F383" s="30">
        <f>F384+F385</f>
        <v>0</v>
      </c>
      <c r="G383" s="30"/>
      <c r="H383" s="30">
        <f>H384+H385</f>
        <v>0</v>
      </c>
      <c r="I383" s="30"/>
      <c r="J383" s="30">
        <f>J384+J385</f>
        <v>0</v>
      </c>
      <c r="K383" s="30"/>
      <c r="L383" s="30">
        <f>L384+L385</f>
        <v>0</v>
      </c>
      <c r="M383" s="30"/>
      <c r="N383" s="65">
        <f>N384+N385</f>
        <v>0</v>
      </c>
      <c r="O383" s="268"/>
      <c r="P383" s="266" t="s">
        <v>193</v>
      </c>
      <c r="Q383" s="259"/>
    </row>
    <row r="384" spans="1:17" s="29" customFormat="1" ht="21.75" customHeight="1">
      <c r="A384" s="262"/>
      <c r="B384" s="269"/>
      <c r="C384" s="262"/>
      <c r="D384" s="128" t="s">
        <v>14</v>
      </c>
      <c r="E384" s="126"/>
      <c r="F384" s="45"/>
      <c r="G384" s="45"/>
      <c r="H384" s="45"/>
      <c r="I384" s="45"/>
      <c r="J384" s="45"/>
      <c r="K384" s="45"/>
      <c r="L384" s="6"/>
      <c r="M384" s="6"/>
      <c r="N384" s="65"/>
      <c r="O384" s="268"/>
      <c r="P384" s="266"/>
      <c r="Q384" s="260"/>
    </row>
    <row r="385" spans="1:17" s="29" customFormat="1" ht="21.75" customHeight="1">
      <c r="A385" s="262"/>
      <c r="B385" s="269"/>
      <c r="C385" s="262"/>
      <c r="D385" s="31" t="s">
        <v>12</v>
      </c>
      <c r="E385" s="95"/>
      <c r="F385" s="45"/>
      <c r="G385" s="45"/>
      <c r="H385" s="45"/>
      <c r="I385" s="45"/>
      <c r="J385" s="6"/>
      <c r="K385" s="6"/>
      <c r="L385" s="6"/>
      <c r="M385" s="6"/>
      <c r="N385" s="65"/>
      <c r="O385" s="268"/>
      <c r="P385" s="266"/>
      <c r="Q385" s="261"/>
    </row>
    <row r="386" spans="1:17" s="29" customFormat="1" ht="21.75" customHeight="1">
      <c r="A386" s="262">
        <f>A383+1</f>
        <v>98</v>
      </c>
      <c r="B386" s="269" t="s">
        <v>81</v>
      </c>
      <c r="C386" s="262" t="s">
        <v>82</v>
      </c>
      <c r="D386" s="9" t="s">
        <v>4</v>
      </c>
      <c r="E386" s="11"/>
      <c r="F386" s="30">
        <f>F387+F388</f>
        <v>0</v>
      </c>
      <c r="G386" s="30"/>
      <c r="H386" s="30">
        <f>H387+H388</f>
        <v>0</v>
      </c>
      <c r="I386" s="30"/>
      <c r="J386" s="12">
        <f>J387+J388</f>
        <v>4.0210999999999997</v>
      </c>
      <c r="K386" s="12"/>
      <c r="L386" s="30">
        <f>L387+L388</f>
        <v>0</v>
      </c>
      <c r="M386" s="30"/>
      <c r="N386" s="65">
        <f>N387+N388</f>
        <v>0</v>
      </c>
      <c r="O386" s="268"/>
      <c r="P386" s="266" t="s">
        <v>140</v>
      </c>
      <c r="Q386" s="259"/>
    </row>
    <row r="387" spans="1:17" s="29" customFormat="1" ht="21.75" customHeight="1">
      <c r="A387" s="262"/>
      <c r="B387" s="269"/>
      <c r="C387" s="262"/>
      <c r="D387" s="128" t="s">
        <v>14</v>
      </c>
      <c r="E387" s="126"/>
      <c r="F387" s="45"/>
      <c r="G387" s="45"/>
      <c r="H387" s="45"/>
      <c r="I387" s="45"/>
      <c r="J387" s="7">
        <v>3.992</v>
      </c>
      <c r="K387" s="7"/>
      <c r="L387" s="6"/>
      <c r="M387" s="6"/>
      <c r="N387" s="65"/>
      <c r="O387" s="268"/>
      <c r="P387" s="266"/>
      <c r="Q387" s="260"/>
    </row>
    <row r="388" spans="1:17" s="29" customFormat="1" ht="21.75" customHeight="1">
      <c r="A388" s="262"/>
      <c r="B388" s="269"/>
      <c r="C388" s="262"/>
      <c r="D388" s="31" t="s">
        <v>12</v>
      </c>
      <c r="E388" s="95"/>
      <c r="F388" s="45"/>
      <c r="G388" s="45"/>
      <c r="H388" s="45"/>
      <c r="I388" s="45"/>
      <c r="J388" s="7">
        <v>2.9100000000000001E-2</v>
      </c>
      <c r="K388" s="7"/>
      <c r="L388" s="6"/>
      <c r="M388" s="6"/>
      <c r="N388" s="64"/>
      <c r="O388" s="268"/>
      <c r="P388" s="266"/>
      <c r="Q388" s="261"/>
    </row>
    <row r="389" spans="1:17" s="29" customFormat="1" ht="21.75" customHeight="1">
      <c r="A389" s="262"/>
      <c r="B389" s="269" t="s">
        <v>77</v>
      </c>
      <c r="C389" s="262" t="s">
        <v>82</v>
      </c>
      <c r="D389" s="9" t="s">
        <v>4</v>
      </c>
      <c r="E389" s="11"/>
      <c r="F389" s="30">
        <f>F390+F391</f>
        <v>0</v>
      </c>
      <c r="G389" s="30"/>
      <c r="H389" s="30">
        <f>H390+H391</f>
        <v>0</v>
      </c>
      <c r="I389" s="30"/>
      <c r="J389" s="30">
        <f>J390+J391</f>
        <v>0</v>
      </c>
      <c r="K389" s="30"/>
      <c r="L389" s="30">
        <f>L390+L391</f>
        <v>0</v>
      </c>
      <c r="M389" s="30"/>
      <c r="N389" s="65">
        <f>N390+N391</f>
        <v>0</v>
      </c>
      <c r="O389" s="268"/>
      <c r="P389" s="266" t="s">
        <v>140</v>
      </c>
      <c r="Q389" s="259"/>
    </row>
    <row r="390" spans="1:17" s="29" customFormat="1" ht="21.75" customHeight="1">
      <c r="A390" s="262"/>
      <c r="B390" s="269"/>
      <c r="C390" s="262"/>
      <c r="D390" s="128" t="s">
        <v>14</v>
      </c>
      <c r="E390" s="126"/>
      <c r="F390" s="6"/>
      <c r="G390" s="6"/>
      <c r="H390" s="6"/>
      <c r="I390" s="6"/>
      <c r="J390" s="6"/>
      <c r="K390" s="6"/>
      <c r="L390" s="45"/>
      <c r="M390" s="45"/>
      <c r="N390" s="65"/>
      <c r="O390" s="268"/>
      <c r="P390" s="266"/>
      <c r="Q390" s="260"/>
    </row>
    <row r="391" spans="1:17" s="29" customFormat="1" ht="21.75" customHeight="1">
      <c r="A391" s="262"/>
      <c r="B391" s="269"/>
      <c r="C391" s="262"/>
      <c r="D391" s="31" t="s">
        <v>12</v>
      </c>
      <c r="E391" s="95"/>
      <c r="F391" s="6"/>
      <c r="G391" s="6"/>
      <c r="H391" s="6"/>
      <c r="I391" s="6"/>
      <c r="J391" s="6"/>
      <c r="K391" s="6"/>
      <c r="L391" s="6"/>
      <c r="M391" s="6"/>
      <c r="N391" s="65"/>
      <c r="O391" s="268"/>
      <c r="P391" s="266"/>
      <c r="Q391" s="261"/>
    </row>
    <row r="392" spans="1:17" s="29" customFormat="1" ht="18.75" customHeight="1">
      <c r="A392" s="126"/>
      <c r="B392" s="254" t="s">
        <v>306</v>
      </c>
      <c r="C392" s="255"/>
      <c r="D392" s="81"/>
      <c r="E392" s="66"/>
      <c r="F392" s="65">
        <f t="shared" ref="F392:H392" si="117">F374+F377+F380+F383+F386+F389</f>
        <v>0</v>
      </c>
      <c r="G392" s="65"/>
      <c r="H392" s="64">
        <f t="shared" si="117"/>
        <v>4.41</v>
      </c>
      <c r="I392" s="64"/>
      <c r="J392" s="64">
        <f>J374+J377+J380+J383+J386+J389</f>
        <v>21.240600000000001</v>
      </c>
      <c r="K392" s="64"/>
      <c r="L392" s="64">
        <f t="shared" ref="L392:N392" si="118">L374+L377+L380+L383+L386+L389</f>
        <v>5.8380934999999994</v>
      </c>
      <c r="M392" s="64"/>
      <c r="N392" s="64">
        <f t="shared" si="118"/>
        <v>0</v>
      </c>
      <c r="O392" s="82"/>
      <c r="P392" s="83"/>
      <c r="Q392" s="83"/>
    </row>
    <row r="393" spans="1:17" s="29" customFormat="1" ht="18.75" customHeight="1">
      <c r="A393" s="126"/>
      <c r="B393" s="254" t="s">
        <v>302</v>
      </c>
      <c r="C393" s="255"/>
      <c r="D393" s="81"/>
      <c r="E393" s="66"/>
      <c r="F393" s="64">
        <f>F326+F334+F343+F372+F392</f>
        <v>6.6300000000000008</v>
      </c>
      <c r="G393" s="64"/>
      <c r="H393" s="64">
        <f t="shared" ref="H393:N393" si="119">H326+H334+H343+H372+H392</f>
        <v>9.81</v>
      </c>
      <c r="I393" s="64"/>
      <c r="J393" s="64">
        <f t="shared" si="119"/>
        <v>325.12020000000007</v>
      </c>
      <c r="K393" s="64"/>
      <c r="L393" s="64">
        <f t="shared" si="119"/>
        <v>238.46625549999999</v>
      </c>
      <c r="M393" s="64"/>
      <c r="N393" s="64">
        <f t="shared" si="119"/>
        <v>260.54652999999996</v>
      </c>
      <c r="O393" s="82"/>
      <c r="P393" s="83"/>
      <c r="Q393" s="83"/>
    </row>
    <row r="394" spans="1:17" s="29" customFormat="1" ht="18.75" customHeight="1">
      <c r="A394" s="314" t="s">
        <v>309</v>
      </c>
      <c r="B394" s="315"/>
      <c r="C394" s="315"/>
      <c r="D394" s="315"/>
      <c r="E394" s="315"/>
      <c r="F394" s="315"/>
      <c r="G394" s="315"/>
      <c r="H394" s="315"/>
      <c r="I394" s="315"/>
      <c r="J394" s="315"/>
      <c r="K394" s="315"/>
      <c r="L394" s="315"/>
      <c r="M394" s="315"/>
      <c r="N394" s="315"/>
      <c r="O394" s="315"/>
      <c r="P394" s="315"/>
      <c r="Q394" s="315"/>
    </row>
    <row r="395" spans="1:17" s="29" customFormat="1" ht="43.5" customHeight="1">
      <c r="A395" s="262">
        <f>A386+1</f>
        <v>99</v>
      </c>
      <c r="B395" s="269" t="s">
        <v>311</v>
      </c>
      <c r="C395" s="262" t="s">
        <v>310</v>
      </c>
      <c r="D395" s="9" t="s">
        <v>4</v>
      </c>
      <c r="E395" s="30">
        <f>E396</f>
        <v>0</v>
      </c>
      <c r="F395" s="30">
        <f>F396</f>
        <v>0</v>
      </c>
      <c r="G395" s="30">
        <f t="shared" ref="G395:M395" si="120">G396</f>
        <v>0</v>
      </c>
      <c r="H395" s="30">
        <f t="shared" si="120"/>
        <v>0</v>
      </c>
      <c r="I395" s="30">
        <f t="shared" si="120"/>
        <v>0</v>
      </c>
      <c r="J395" s="30">
        <f t="shared" si="120"/>
        <v>0</v>
      </c>
      <c r="K395" s="30">
        <f t="shared" si="120"/>
        <v>0</v>
      </c>
      <c r="L395" s="12">
        <f t="shared" si="120"/>
        <v>7.4166666799999996</v>
      </c>
      <c r="M395" s="30">
        <f t="shared" si="120"/>
        <v>0</v>
      </c>
      <c r="N395" s="65">
        <f>N396</f>
        <v>0</v>
      </c>
      <c r="O395" s="268"/>
      <c r="P395" s="269" t="s">
        <v>312</v>
      </c>
      <c r="Q395" s="259"/>
    </row>
    <row r="396" spans="1:17" s="29" customFormat="1" ht="43.5" customHeight="1">
      <c r="A396" s="262"/>
      <c r="B396" s="269"/>
      <c r="C396" s="262"/>
      <c r="D396" s="128" t="s">
        <v>14</v>
      </c>
      <c r="E396" s="128"/>
      <c r="F396" s="6"/>
      <c r="G396" s="6"/>
      <c r="H396" s="6"/>
      <c r="I396" s="6"/>
      <c r="J396" s="6"/>
      <c r="K396" s="6"/>
      <c r="L396" s="7">
        <v>7.4166666799999996</v>
      </c>
      <c r="M396" s="7"/>
      <c r="N396" s="65"/>
      <c r="O396" s="268"/>
      <c r="P396" s="269"/>
      <c r="Q396" s="261"/>
    </row>
    <row r="397" spans="1:17" s="29" customFormat="1" ht="15.75" customHeight="1">
      <c r="A397" s="314" t="s">
        <v>180</v>
      </c>
      <c r="B397" s="315"/>
      <c r="C397" s="315"/>
      <c r="D397" s="315"/>
      <c r="E397" s="315"/>
      <c r="F397" s="315"/>
      <c r="G397" s="315"/>
      <c r="H397" s="315"/>
      <c r="I397" s="315"/>
      <c r="J397" s="315"/>
      <c r="K397" s="315"/>
      <c r="L397" s="315"/>
      <c r="M397" s="315"/>
      <c r="N397" s="315"/>
      <c r="O397" s="315"/>
      <c r="P397" s="315"/>
      <c r="Q397" s="315"/>
    </row>
    <row r="398" spans="1:17" s="29" customFormat="1" ht="22.5" customHeight="1">
      <c r="A398" s="262">
        <f>A395+1</f>
        <v>100</v>
      </c>
      <c r="B398" s="269" t="s">
        <v>80</v>
      </c>
      <c r="C398" s="262" t="s">
        <v>47</v>
      </c>
      <c r="D398" s="9" t="s">
        <v>4</v>
      </c>
      <c r="E398" s="10">
        <f>E399+E400</f>
        <v>0</v>
      </c>
      <c r="F398" s="10">
        <f>F399+F400</f>
        <v>51</v>
      </c>
      <c r="G398" s="10">
        <f t="shared" ref="G398:M398" si="121">G399+G400</f>
        <v>0</v>
      </c>
      <c r="H398" s="10">
        <f t="shared" si="121"/>
        <v>45.03</v>
      </c>
      <c r="I398" s="10">
        <f t="shared" si="121"/>
        <v>0</v>
      </c>
      <c r="J398" s="10">
        <f t="shared" si="121"/>
        <v>17.649999999999999</v>
      </c>
      <c r="K398" s="10">
        <f t="shared" si="121"/>
        <v>0</v>
      </c>
      <c r="L398" s="10">
        <f t="shared" si="121"/>
        <v>0</v>
      </c>
      <c r="M398" s="10">
        <f t="shared" si="121"/>
        <v>0</v>
      </c>
      <c r="N398" s="65">
        <f>N399+N400</f>
        <v>0</v>
      </c>
      <c r="O398" s="268"/>
      <c r="P398" s="266" t="s">
        <v>194</v>
      </c>
      <c r="Q398" s="259"/>
    </row>
    <row r="399" spans="1:17" s="29" customFormat="1" ht="22.5" customHeight="1">
      <c r="A399" s="262"/>
      <c r="B399" s="269"/>
      <c r="C399" s="262"/>
      <c r="D399" s="128" t="s">
        <v>14</v>
      </c>
      <c r="E399" s="128"/>
      <c r="F399" s="6">
        <v>51</v>
      </c>
      <c r="G399" s="6"/>
      <c r="H399" s="6">
        <v>45.03</v>
      </c>
      <c r="I399" s="6"/>
      <c r="J399" s="6"/>
      <c r="K399" s="6"/>
      <c r="L399" s="45"/>
      <c r="M399" s="45"/>
      <c r="N399" s="65"/>
      <c r="O399" s="268"/>
      <c r="P399" s="266"/>
      <c r="Q399" s="260"/>
    </row>
    <row r="400" spans="1:17" s="29" customFormat="1" ht="22.5" customHeight="1">
      <c r="A400" s="262"/>
      <c r="B400" s="269"/>
      <c r="C400" s="262"/>
      <c r="D400" s="128" t="s">
        <v>5</v>
      </c>
      <c r="E400" s="128"/>
      <c r="F400" s="6"/>
      <c r="G400" s="6"/>
      <c r="H400" s="6"/>
      <c r="I400" s="6"/>
      <c r="J400" s="6">
        <v>17.649999999999999</v>
      </c>
      <c r="K400" s="6"/>
      <c r="L400" s="6"/>
      <c r="M400" s="6"/>
      <c r="N400" s="64"/>
      <c r="O400" s="268"/>
      <c r="P400" s="266"/>
      <c r="Q400" s="261"/>
    </row>
    <row r="401" spans="1:17" s="29" customFormat="1" ht="19.5" customHeight="1">
      <c r="A401" s="262"/>
      <c r="B401" s="269" t="s">
        <v>63</v>
      </c>
      <c r="C401" s="262" t="s">
        <v>48</v>
      </c>
      <c r="D401" s="9" t="s">
        <v>4</v>
      </c>
      <c r="E401" s="30">
        <f>E402+E403</f>
        <v>0</v>
      </c>
      <c r="F401" s="30">
        <f>F402+F403</f>
        <v>0</v>
      </c>
      <c r="G401" s="30">
        <f t="shared" ref="G401:M401" si="122">G402+G403</f>
        <v>0</v>
      </c>
      <c r="H401" s="30">
        <f t="shared" si="122"/>
        <v>0</v>
      </c>
      <c r="I401" s="30">
        <f t="shared" si="122"/>
        <v>0</v>
      </c>
      <c r="J401" s="30">
        <f t="shared" si="122"/>
        <v>0</v>
      </c>
      <c r="K401" s="30">
        <f t="shared" si="122"/>
        <v>0</v>
      </c>
      <c r="L401" s="30">
        <f t="shared" si="122"/>
        <v>0</v>
      </c>
      <c r="M401" s="30">
        <f t="shared" si="122"/>
        <v>0</v>
      </c>
      <c r="N401" s="64">
        <f>N402+N403</f>
        <v>0</v>
      </c>
      <c r="O401" s="268"/>
      <c r="P401" s="266" t="s">
        <v>90</v>
      </c>
      <c r="Q401" s="259"/>
    </row>
    <row r="402" spans="1:17" s="29" customFormat="1" ht="19.5" customHeight="1">
      <c r="A402" s="262"/>
      <c r="B402" s="269"/>
      <c r="C402" s="262"/>
      <c r="D402" s="128" t="s">
        <v>14</v>
      </c>
      <c r="E402" s="128"/>
      <c r="F402" s="6"/>
      <c r="G402" s="6"/>
      <c r="H402" s="6"/>
      <c r="I402" s="6"/>
      <c r="J402" s="6"/>
      <c r="K402" s="6"/>
      <c r="L402" s="6"/>
      <c r="M402" s="6"/>
      <c r="N402" s="64"/>
      <c r="O402" s="268"/>
      <c r="P402" s="266"/>
      <c r="Q402" s="260"/>
    </row>
    <row r="403" spans="1:17" s="29" customFormat="1" ht="19.5" customHeight="1">
      <c r="A403" s="262"/>
      <c r="B403" s="269"/>
      <c r="C403" s="262"/>
      <c r="D403" s="128" t="s">
        <v>5</v>
      </c>
      <c r="E403" s="128"/>
      <c r="F403" s="6"/>
      <c r="G403" s="6"/>
      <c r="H403" s="6"/>
      <c r="I403" s="6"/>
      <c r="J403" s="6"/>
      <c r="K403" s="6"/>
      <c r="L403" s="6"/>
      <c r="M403" s="6"/>
      <c r="N403" s="64"/>
      <c r="O403" s="268"/>
      <c r="P403" s="266"/>
      <c r="Q403" s="261"/>
    </row>
    <row r="404" spans="1:17" s="29" customFormat="1" ht="28.5" customHeight="1">
      <c r="A404" s="262">
        <f>A398+1</f>
        <v>101</v>
      </c>
      <c r="B404" s="267" t="s">
        <v>49</v>
      </c>
      <c r="C404" s="262" t="s">
        <v>48</v>
      </c>
      <c r="D404" s="9" t="s">
        <v>4</v>
      </c>
      <c r="E404" s="30">
        <f>E405+E406</f>
        <v>0</v>
      </c>
      <c r="F404" s="30">
        <f>F405+F406</f>
        <v>0</v>
      </c>
      <c r="G404" s="30">
        <f t="shared" ref="G404:M404" si="123">G405+G406</f>
        <v>0</v>
      </c>
      <c r="H404" s="30">
        <f t="shared" si="123"/>
        <v>2.5999999999999999E-2</v>
      </c>
      <c r="I404" s="30">
        <f t="shared" si="123"/>
        <v>0</v>
      </c>
      <c r="J404" s="30">
        <f t="shared" si="123"/>
        <v>0</v>
      </c>
      <c r="K404" s="30">
        <f t="shared" si="123"/>
        <v>0</v>
      </c>
      <c r="L404" s="30">
        <f t="shared" si="123"/>
        <v>0</v>
      </c>
      <c r="M404" s="30">
        <f t="shared" si="123"/>
        <v>0</v>
      </c>
      <c r="N404" s="65">
        <f>N405+N406</f>
        <v>0</v>
      </c>
      <c r="O404" s="268"/>
      <c r="P404" s="266" t="s">
        <v>381</v>
      </c>
      <c r="Q404" s="266" t="s">
        <v>382</v>
      </c>
    </row>
    <row r="405" spans="1:17" s="29" customFormat="1" ht="28.5" customHeight="1">
      <c r="A405" s="262"/>
      <c r="B405" s="267"/>
      <c r="C405" s="262"/>
      <c r="D405" s="128" t="s">
        <v>14</v>
      </c>
      <c r="E405" s="128"/>
      <c r="F405" s="6"/>
      <c r="G405" s="6"/>
      <c r="H405" s="7">
        <v>2.5999999999999999E-2</v>
      </c>
      <c r="I405" s="7"/>
      <c r="J405" s="6"/>
      <c r="K405" s="6"/>
      <c r="L405" s="6"/>
      <c r="M405" s="6"/>
      <c r="N405" s="64"/>
      <c r="O405" s="268"/>
      <c r="P405" s="266"/>
      <c r="Q405" s="266"/>
    </row>
    <row r="406" spans="1:17" s="29" customFormat="1" ht="28.5" customHeight="1">
      <c r="A406" s="262"/>
      <c r="B406" s="267"/>
      <c r="C406" s="262"/>
      <c r="D406" s="128" t="s">
        <v>5</v>
      </c>
      <c r="E406" s="128"/>
      <c r="F406" s="6"/>
      <c r="G406" s="6"/>
      <c r="H406" s="6"/>
      <c r="I406" s="6"/>
      <c r="J406" s="6"/>
      <c r="K406" s="6"/>
      <c r="L406" s="6"/>
      <c r="M406" s="6"/>
      <c r="N406" s="64"/>
      <c r="O406" s="268"/>
      <c r="P406" s="266"/>
      <c r="Q406" s="266"/>
    </row>
    <row r="407" spans="1:17" s="29" customFormat="1" ht="53.25" customHeight="1">
      <c r="A407" s="262">
        <f>A404+1</f>
        <v>102</v>
      </c>
      <c r="B407" s="269" t="s">
        <v>249</v>
      </c>
      <c r="C407" s="262" t="s">
        <v>247</v>
      </c>
      <c r="D407" s="9" t="s">
        <v>4</v>
      </c>
      <c r="E407" s="30">
        <f>E408+E409</f>
        <v>0</v>
      </c>
      <c r="F407" s="30">
        <f>F408+F409</f>
        <v>0</v>
      </c>
      <c r="G407" s="30">
        <f t="shared" ref="G407:M407" si="124">G408+G409</f>
        <v>0</v>
      </c>
      <c r="H407" s="30">
        <f t="shared" si="124"/>
        <v>0</v>
      </c>
      <c r="I407" s="30">
        <f t="shared" si="124"/>
        <v>0</v>
      </c>
      <c r="J407" s="30">
        <f t="shared" si="124"/>
        <v>0</v>
      </c>
      <c r="K407" s="30">
        <f t="shared" si="124"/>
        <v>0</v>
      </c>
      <c r="L407" s="30">
        <f t="shared" si="124"/>
        <v>62</v>
      </c>
      <c r="M407" s="30">
        <f t="shared" si="124"/>
        <v>0</v>
      </c>
      <c r="N407" s="65">
        <f>N408+N409</f>
        <v>20</v>
      </c>
      <c r="O407" s="268">
        <v>59</v>
      </c>
      <c r="P407" s="269" t="s">
        <v>245</v>
      </c>
      <c r="Q407" s="259" t="s">
        <v>459</v>
      </c>
    </row>
    <row r="408" spans="1:17" s="29" customFormat="1" ht="53.25" customHeight="1">
      <c r="A408" s="262"/>
      <c r="B408" s="269"/>
      <c r="C408" s="262"/>
      <c r="D408" s="128" t="s">
        <v>14</v>
      </c>
      <c r="E408" s="128"/>
      <c r="F408" s="45"/>
      <c r="G408" s="45"/>
      <c r="H408" s="45"/>
      <c r="I408" s="45"/>
      <c r="J408" s="45"/>
      <c r="K408" s="45"/>
      <c r="L408" s="45"/>
      <c r="M408" s="45"/>
      <c r="N408" s="65"/>
      <c r="O408" s="268"/>
      <c r="P408" s="269"/>
      <c r="Q408" s="260"/>
    </row>
    <row r="409" spans="1:17" s="29" customFormat="1" ht="53.25" customHeight="1">
      <c r="A409" s="262"/>
      <c r="B409" s="269"/>
      <c r="C409" s="262"/>
      <c r="D409" s="128" t="s">
        <v>5</v>
      </c>
      <c r="E409" s="128"/>
      <c r="F409" s="45"/>
      <c r="G409" s="45"/>
      <c r="H409" s="45"/>
      <c r="I409" s="45"/>
      <c r="J409" s="45"/>
      <c r="K409" s="45"/>
      <c r="L409" s="45">
        <v>62</v>
      </c>
      <c r="M409" s="45"/>
      <c r="N409" s="65">
        <v>20</v>
      </c>
      <c r="O409" s="268"/>
      <c r="P409" s="269"/>
      <c r="Q409" s="261"/>
    </row>
    <row r="410" spans="1:17" s="29" customFormat="1" ht="15.75" customHeight="1">
      <c r="A410" s="126"/>
      <c r="B410" s="138" t="s">
        <v>291</v>
      </c>
      <c r="C410" s="85"/>
      <c r="D410" s="94"/>
      <c r="E410" s="79">
        <f>E398+E401+E404+E407</f>
        <v>0</v>
      </c>
      <c r="F410" s="79">
        <f t="shared" ref="F410:N410" si="125">F398+F401+F404+F407</f>
        <v>51</v>
      </c>
      <c r="G410" s="79">
        <f t="shared" si="125"/>
        <v>0</v>
      </c>
      <c r="H410" s="79">
        <f t="shared" si="125"/>
        <v>45.056000000000004</v>
      </c>
      <c r="I410" s="79">
        <f t="shared" si="125"/>
        <v>0</v>
      </c>
      <c r="J410" s="79">
        <f t="shared" si="125"/>
        <v>17.649999999999999</v>
      </c>
      <c r="K410" s="79">
        <f t="shared" si="125"/>
        <v>0</v>
      </c>
      <c r="L410" s="79">
        <f t="shared" si="125"/>
        <v>62</v>
      </c>
      <c r="M410" s="79">
        <f t="shared" si="125"/>
        <v>0</v>
      </c>
      <c r="N410" s="79">
        <f t="shared" si="125"/>
        <v>20</v>
      </c>
      <c r="O410" s="82"/>
      <c r="P410" s="138"/>
      <c r="Q410" s="138"/>
    </row>
    <row r="411" spans="1:17" s="29" customFormat="1" ht="15.75" customHeight="1">
      <c r="A411" s="314" t="s">
        <v>181</v>
      </c>
      <c r="B411" s="315"/>
      <c r="C411" s="315"/>
      <c r="D411" s="315"/>
      <c r="E411" s="315"/>
      <c r="F411" s="315"/>
      <c r="G411" s="315"/>
      <c r="H411" s="315"/>
      <c r="I411" s="315"/>
      <c r="J411" s="315"/>
      <c r="K411" s="315"/>
      <c r="L411" s="315"/>
      <c r="M411" s="315"/>
      <c r="N411" s="315"/>
      <c r="O411" s="315"/>
      <c r="P411" s="315"/>
      <c r="Q411" s="315"/>
    </row>
    <row r="412" spans="1:17" s="29" customFormat="1" ht="21.75" customHeight="1">
      <c r="A412" s="262"/>
      <c r="B412" s="269" t="s">
        <v>152</v>
      </c>
      <c r="C412" s="262" t="s">
        <v>82</v>
      </c>
      <c r="D412" s="9" t="s">
        <v>4</v>
      </c>
      <c r="E412" s="30">
        <f>E413+E414</f>
        <v>0</v>
      </c>
      <c r="F412" s="30">
        <f>F413+F414</f>
        <v>0</v>
      </c>
      <c r="G412" s="30">
        <f t="shared" ref="G412:M412" si="126">G413+G414</f>
        <v>0</v>
      </c>
      <c r="H412" s="30">
        <f t="shared" si="126"/>
        <v>0</v>
      </c>
      <c r="I412" s="30">
        <f t="shared" si="126"/>
        <v>0</v>
      </c>
      <c r="J412" s="30">
        <f t="shared" si="126"/>
        <v>0</v>
      </c>
      <c r="K412" s="30">
        <f t="shared" si="126"/>
        <v>0</v>
      </c>
      <c r="L412" s="30">
        <f t="shared" si="126"/>
        <v>0</v>
      </c>
      <c r="M412" s="30">
        <f t="shared" si="126"/>
        <v>0</v>
      </c>
      <c r="N412" s="65">
        <f>N413+N414</f>
        <v>0</v>
      </c>
      <c r="O412" s="268"/>
      <c r="P412" s="266" t="s">
        <v>195</v>
      </c>
      <c r="Q412" s="259"/>
    </row>
    <row r="413" spans="1:17" s="29" customFormat="1" ht="21.75" customHeight="1">
      <c r="A413" s="262"/>
      <c r="B413" s="269"/>
      <c r="C413" s="262"/>
      <c r="D413" s="128" t="s">
        <v>14</v>
      </c>
      <c r="E413" s="126"/>
      <c r="F413" s="45"/>
      <c r="G413" s="45"/>
      <c r="H413" s="45"/>
      <c r="I413" s="45"/>
      <c r="J413" s="45"/>
      <c r="K413" s="45"/>
      <c r="L413" s="45"/>
      <c r="M413" s="45"/>
      <c r="N413" s="65"/>
      <c r="O413" s="268"/>
      <c r="P413" s="266"/>
      <c r="Q413" s="260"/>
    </row>
    <row r="414" spans="1:17" s="29" customFormat="1" ht="21.75" customHeight="1">
      <c r="A414" s="262"/>
      <c r="B414" s="269"/>
      <c r="C414" s="262"/>
      <c r="D414" s="128" t="s">
        <v>5</v>
      </c>
      <c r="E414" s="126"/>
      <c r="F414" s="45"/>
      <c r="G414" s="45"/>
      <c r="H414" s="45"/>
      <c r="I414" s="45"/>
      <c r="J414" s="45"/>
      <c r="K414" s="45"/>
      <c r="L414" s="45"/>
      <c r="M414" s="45"/>
      <c r="N414" s="65"/>
      <c r="O414" s="268"/>
      <c r="P414" s="266"/>
      <c r="Q414" s="261"/>
    </row>
    <row r="415" spans="1:17" s="29" customFormat="1" ht="21.75" customHeight="1">
      <c r="A415" s="262"/>
      <c r="B415" s="269" t="s">
        <v>153</v>
      </c>
      <c r="C415" s="262" t="s">
        <v>82</v>
      </c>
      <c r="D415" s="9" t="s">
        <v>4</v>
      </c>
      <c r="E415" s="30">
        <f>E416+E417</f>
        <v>0</v>
      </c>
      <c r="F415" s="30">
        <f>F416+F417</f>
        <v>0</v>
      </c>
      <c r="G415" s="30">
        <f t="shared" ref="G415:M415" si="127">G416+G417</f>
        <v>0</v>
      </c>
      <c r="H415" s="30">
        <f t="shared" si="127"/>
        <v>0</v>
      </c>
      <c r="I415" s="30">
        <f t="shared" si="127"/>
        <v>0</v>
      </c>
      <c r="J415" s="30">
        <f t="shared" si="127"/>
        <v>0</v>
      </c>
      <c r="K415" s="30">
        <f t="shared" si="127"/>
        <v>0</v>
      </c>
      <c r="L415" s="30">
        <f t="shared" si="127"/>
        <v>0</v>
      </c>
      <c r="M415" s="30">
        <f t="shared" si="127"/>
        <v>0</v>
      </c>
      <c r="N415" s="65">
        <f>N416+N417</f>
        <v>0</v>
      </c>
      <c r="O415" s="268"/>
      <c r="P415" s="266" t="s">
        <v>196</v>
      </c>
      <c r="Q415" s="259"/>
    </row>
    <row r="416" spans="1:17" s="29" customFormat="1" ht="21.75" customHeight="1">
      <c r="A416" s="262"/>
      <c r="B416" s="269"/>
      <c r="C416" s="262"/>
      <c r="D416" s="128" t="s">
        <v>14</v>
      </c>
      <c r="E416" s="126"/>
      <c r="F416" s="45"/>
      <c r="G416" s="45"/>
      <c r="H416" s="45"/>
      <c r="I416" s="45"/>
      <c r="J416" s="45"/>
      <c r="K416" s="45"/>
      <c r="L416" s="45"/>
      <c r="M416" s="45"/>
      <c r="N416" s="65"/>
      <c r="O416" s="268"/>
      <c r="P416" s="266"/>
      <c r="Q416" s="260"/>
    </row>
    <row r="417" spans="1:17" s="29" customFormat="1" ht="21.75" customHeight="1">
      <c r="A417" s="262"/>
      <c r="B417" s="269"/>
      <c r="C417" s="262"/>
      <c r="D417" s="128" t="s">
        <v>5</v>
      </c>
      <c r="E417" s="126"/>
      <c r="F417" s="45"/>
      <c r="G417" s="45"/>
      <c r="H417" s="45"/>
      <c r="I417" s="45"/>
      <c r="J417" s="45"/>
      <c r="K417" s="45"/>
      <c r="L417" s="6"/>
      <c r="M417" s="6"/>
      <c r="N417" s="65"/>
      <c r="O417" s="268"/>
      <c r="P417" s="266"/>
      <c r="Q417" s="261"/>
    </row>
    <row r="418" spans="1:17" s="29" customFormat="1" ht="21.75" customHeight="1">
      <c r="A418" s="262"/>
      <c r="B418" s="269" t="s">
        <v>154</v>
      </c>
      <c r="C418" s="262" t="s">
        <v>82</v>
      </c>
      <c r="D418" s="9" t="s">
        <v>4</v>
      </c>
      <c r="E418" s="30">
        <f>E419+E420</f>
        <v>0</v>
      </c>
      <c r="F418" s="30">
        <f>F419+F420</f>
        <v>0</v>
      </c>
      <c r="G418" s="30">
        <f t="shared" ref="G418:M418" si="128">G419+G420</f>
        <v>0</v>
      </c>
      <c r="H418" s="30">
        <f t="shared" si="128"/>
        <v>0</v>
      </c>
      <c r="I418" s="30">
        <f t="shared" si="128"/>
        <v>0</v>
      </c>
      <c r="J418" s="30">
        <f t="shared" si="128"/>
        <v>0</v>
      </c>
      <c r="K418" s="30">
        <f t="shared" si="128"/>
        <v>0</v>
      </c>
      <c r="L418" s="30">
        <f t="shared" si="128"/>
        <v>0</v>
      </c>
      <c r="M418" s="30">
        <f t="shared" si="128"/>
        <v>0</v>
      </c>
      <c r="N418" s="65">
        <f>N419+N420</f>
        <v>0</v>
      </c>
      <c r="O418" s="268"/>
      <c r="P418" s="266" t="s">
        <v>156</v>
      </c>
      <c r="Q418" s="259"/>
    </row>
    <row r="419" spans="1:17" s="29" customFormat="1" ht="21.75" customHeight="1">
      <c r="A419" s="262"/>
      <c r="B419" s="269"/>
      <c r="C419" s="262"/>
      <c r="D419" s="128" t="s">
        <v>14</v>
      </c>
      <c r="E419" s="126"/>
      <c r="F419" s="6"/>
      <c r="G419" s="6"/>
      <c r="H419" s="6"/>
      <c r="I419" s="6"/>
      <c r="J419" s="6"/>
      <c r="K419" s="6"/>
      <c r="L419" s="6"/>
      <c r="M419" s="6"/>
      <c r="N419" s="65"/>
      <c r="O419" s="268"/>
      <c r="P419" s="266"/>
      <c r="Q419" s="260"/>
    </row>
    <row r="420" spans="1:17" s="29" customFormat="1" ht="21.75" customHeight="1">
      <c r="A420" s="262"/>
      <c r="B420" s="269"/>
      <c r="C420" s="262"/>
      <c r="D420" s="128" t="s">
        <v>5</v>
      </c>
      <c r="E420" s="126"/>
      <c r="F420" s="6"/>
      <c r="G420" s="6"/>
      <c r="H420" s="6"/>
      <c r="I420" s="6"/>
      <c r="J420" s="6"/>
      <c r="K420" s="6"/>
      <c r="L420" s="6"/>
      <c r="M420" s="6"/>
      <c r="N420" s="65"/>
      <c r="O420" s="268"/>
      <c r="P420" s="266"/>
      <c r="Q420" s="261"/>
    </row>
    <row r="421" spans="1:17" s="29" customFormat="1" ht="21.75" customHeight="1">
      <c r="A421" s="262"/>
      <c r="B421" s="269" t="s">
        <v>155</v>
      </c>
      <c r="C421" s="262" t="s">
        <v>82</v>
      </c>
      <c r="D421" s="9" t="s">
        <v>4</v>
      </c>
      <c r="E421" s="30">
        <f>E422+E423</f>
        <v>0</v>
      </c>
      <c r="F421" s="30">
        <f>F422+F423</f>
        <v>0</v>
      </c>
      <c r="G421" s="30">
        <f t="shared" ref="G421:M421" si="129">G422+G423</f>
        <v>0</v>
      </c>
      <c r="H421" s="30">
        <f t="shared" si="129"/>
        <v>0</v>
      </c>
      <c r="I421" s="30">
        <f t="shared" si="129"/>
        <v>0</v>
      </c>
      <c r="J421" s="30">
        <f t="shared" si="129"/>
        <v>0</v>
      </c>
      <c r="K421" s="30">
        <f t="shared" si="129"/>
        <v>0</v>
      </c>
      <c r="L421" s="30">
        <f t="shared" si="129"/>
        <v>0</v>
      </c>
      <c r="M421" s="30">
        <f t="shared" si="129"/>
        <v>0</v>
      </c>
      <c r="N421" s="65">
        <f>N422+N423</f>
        <v>0</v>
      </c>
      <c r="O421" s="268"/>
      <c r="P421" s="266" t="s">
        <v>197</v>
      </c>
      <c r="Q421" s="259"/>
    </row>
    <row r="422" spans="1:17" s="29" customFormat="1" ht="21.75" customHeight="1">
      <c r="A422" s="262"/>
      <c r="B422" s="269"/>
      <c r="C422" s="262"/>
      <c r="D422" s="128" t="s">
        <v>14</v>
      </c>
      <c r="E422" s="126"/>
      <c r="F422" s="6"/>
      <c r="G422" s="6"/>
      <c r="H422" s="6"/>
      <c r="I422" s="6"/>
      <c r="J422" s="6"/>
      <c r="K422" s="6"/>
      <c r="L422" s="6"/>
      <c r="M422" s="6"/>
      <c r="N422" s="65"/>
      <c r="O422" s="268"/>
      <c r="P422" s="266"/>
      <c r="Q422" s="260"/>
    </row>
    <row r="423" spans="1:17" s="29" customFormat="1" ht="21.75" customHeight="1">
      <c r="A423" s="262"/>
      <c r="B423" s="269"/>
      <c r="C423" s="262"/>
      <c r="D423" s="128" t="s">
        <v>5</v>
      </c>
      <c r="E423" s="126"/>
      <c r="F423" s="6"/>
      <c r="G423" s="6"/>
      <c r="H423" s="6"/>
      <c r="I423" s="6"/>
      <c r="J423" s="6"/>
      <c r="K423" s="6"/>
      <c r="L423" s="6"/>
      <c r="M423" s="6"/>
      <c r="N423" s="65"/>
      <c r="O423" s="268"/>
      <c r="P423" s="266"/>
      <c r="Q423" s="261"/>
    </row>
    <row r="424" spans="1:17" s="29" customFormat="1" ht="15.75" customHeight="1">
      <c r="A424" s="126"/>
      <c r="B424" s="254" t="s">
        <v>292</v>
      </c>
      <c r="C424" s="255"/>
      <c r="D424" s="81"/>
      <c r="E424" s="65">
        <f>E412+E415+E418+E421</f>
        <v>0</v>
      </c>
      <c r="F424" s="65">
        <f t="shared" ref="F424:N424" si="130">F412+F415+F418+F421</f>
        <v>0</v>
      </c>
      <c r="G424" s="65">
        <f t="shared" si="130"/>
        <v>0</v>
      </c>
      <c r="H424" s="65">
        <f t="shared" si="130"/>
        <v>0</v>
      </c>
      <c r="I424" s="65">
        <f t="shared" si="130"/>
        <v>0</v>
      </c>
      <c r="J424" s="65">
        <f t="shared" si="130"/>
        <v>0</v>
      </c>
      <c r="K424" s="65">
        <f t="shared" si="130"/>
        <v>0</v>
      </c>
      <c r="L424" s="65">
        <f t="shared" si="130"/>
        <v>0</v>
      </c>
      <c r="M424" s="65">
        <f t="shared" si="130"/>
        <v>0</v>
      </c>
      <c r="N424" s="65">
        <f t="shared" si="130"/>
        <v>0</v>
      </c>
      <c r="O424" s="82"/>
      <c r="P424" s="83"/>
      <c r="Q424" s="83"/>
    </row>
    <row r="425" spans="1:17" s="29" customFormat="1" ht="15.75" customHeight="1">
      <c r="A425" s="314" t="s">
        <v>182</v>
      </c>
      <c r="B425" s="315"/>
      <c r="C425" s="315"/>
      <c r="D425" s="315"/>
      <c r="E425" s="315"/>
      <c r="F425" s="315"/>
      <c r="G425" s="315"/>
      <c r="H425" s="315"/>
      <c r="I425" s="315"/>
      <c r="J425" s="315"/>
      <c r="K425" s="315"/>
      <c r="L425" s="315"/>
      <c r="M425" s="315"/>
      <c r="N425" s="315"/>
      <c r="O425" s="315"/>
      <c r="P425" s="315"/>
      <c r="Q425" s="315"/>
    </row>
    <row r="426" spans="1:17" s="29" customFormat="1" ht="45.75" customHeight="1">
      <c r="A426" s="262">
        <f>A407+1</f>
        <v>103</v>
      </c>
      <c r="B426" s="269" t="s">
        <v>273</v>
      </c>
      <c r="C426" s="262" t="s">
        <v>64</v>
      </c>
      <c r="D426" s="9" t="s">
        <v>4</v>
      </c>
      <c r="E426" s="11">
        <f>E427+E428+E429</f>
        <v>0</v>
      </c>
      <c r="F426" s="11">
        <f t="shared" ref="F426:M426" si="131">F427+F428+F429</f>
        <v>1.5</v>
      </c>
      <c r="G426" s="11">
        <f t="shared" si="131"/>
        <v>0</v>
      </c>
      <c r="H426" s="11">
        <f t="shared" si="131"/>
        <v>7.5</v>
      </c>
      <c r="I426" s="11">
        <f t="shared" si="131"/>
        <v>0</v>
      </c>
      <c r="J426" s="11">
        <f t="shared" si="131"/>
        <v>1.9</v>
      </c>
      <c r="K426" s="11">
        <f t="shared" si="131"/>
        <v>0</v>
      </c>
      <c r="L426" s="10">
        <f t="shared" si="131"/>
        <v>4.1189999999999998</v>
      </c>
      <c r="M426" s="10">
        <f t="shared" si="131"/>
        <v>8</v>
      </c>
      <c r="N426" s="64">
        <f t="shared" ref="N426" si="132">N427+N428+N429</f>
        <v>8.0260999999999996</v>
      </c>
      <c r="O426" s="268">
        <f>25+55+292</f>
        <v>372</v>
      </c>
      <c r="P426" s="266" t="s">
        <v>198</v>
      </c>
      <c r="Q426" s="266" t="s">
        <v>340</v>
      </c>
    </row>
    <row r="427" spans="1:17" s="29" customFormat="1" ht="45.75" customHeight="1">
      <c r="A427" s="262"/>
      <c r="B427" s="269"/>
      <c r="C427" s="262"/>
      <c r="D427" s="128" t="s">
        <v>17</v>
      </c>
      <c r="E427" s="126"/>
      <c r="F427" s="6"/>
      <c r="G427" s="6"/>
      <c r="H427" s="6">
        <v>5.5</v>
      </c>
      <c r="I427" s="6"/>
      <c r="J427" s="6">
        <v>1.3</v>
      </c>
      <c r="K427" s="6"/>
      <c r="L427" s="6">
        <v>2.4950000000000001</v>
      </c>
      <c r="M427" s="6">
        <v>7</v>
      </c>
      <c r="N427" s="64">
        <v>7.0260999999999996</v>
      </c>
      <c r="O427" s="268"/>
      <c r="P427" s="266"/>
      <c r="Q427" s="266"/>
    </row>
    <row r="428" spans="1:17" s="29" customFormat="1" ht="45.75" customHeight="1">
      <c r="A428" s="262"/>
      <c r="B428" s="269"/>
      <c r="C428" s="262"/>
      <c r="D428" s="128" t="s">
        <v>14</v>
      </c>
      <c r="E428" s="126"/>
      <c r="F428" s="6">
        <v>1.2</v>
      </c>
      <c r="G428" s="6"/>
      <c r="H428" s="6">
        <v>1.4</v>
      </c>
      <c r="I428" s="6"/>
      <c r="J428" s="45">
        <v>0</v>
      </c>
      <c r="K428" s="45"/>
      <c r="L428" s="6">
        <v>0.624</v>
      </c>
      <c r="M428" s="6"/>
      <c r="N428" s="65"/>
      <c r="O428" s="268"/>
      <c r="P428" s="266"/>
      <c r="Q428" s="266"/>
    </row>
    <row r="429" spans="1:17" s="29" customFormat="1" ht="45.75" customHeight="1">
      <c r="A429" s="262"/>
      <c r="B429" s="269"/>
      <c r="C429" s="262"/>
      <c r="D429" s="31" t="s">
        <v>12</v>
      </c>
      <c r="E429" s="95"/>
      <c r="F429" s="6">
        <v>0.3</v>
      </c>
      <c r="G429" s="6"/>
      <c r="H429" s="6">
        <v>0.6</v>
      </c>
      <c r="I429" s="6"/>
      <c r="J429" s="6">
        <v>0.6</v>
      </c>
      <c r="K429" s="6"/>
      <c r="L429" s="45">
        <v>1</v>
      </c>
      <c r="M429" s="45">
        <v>1</v>
      </c>
      <c r="N429" s="65">
        <v>1</v>
      </c>
      <c r="O429" s="268"/>
      <c r="P429" s="266"/>
      <c r="Q429" s="266"/>
    </row>
    <row r="430" spans="1:17" s="29" customFormat="1" ht="45" customHeight="1">
      <c r="A430" s="262">
        <f>A426+1</f>
        <v>104</v>
      </c>
      <c r="B430" s="269" t="s">
        <v>262</v>
      </c>
      <c r="C430" s="262" t="s">
        <v>132</v>
      </c>
      <c r="D430" s="32" t="s">
        <v>4</v>
      </c>
      <c r="E430" s="105">
        <f>E431+E432</f>
        <v>0</v>
      </c>
      <c r="F430" s="33">
        <f t="shared" ref="F430:M430" si="133">F431+F432</f>
        <v>11.920000000000002</v>
      </c>
      <c r="G430" s="105">
        <f t="shared" si="133"/>
        <v>0</v>
      </c>
      <c r="H430" s="105">
        <f t="shared" si="133"/>
        <v>3.8</v>
      </c>
      <c r="I430" s="105">
        <f t="shared" si="133"/>
        <v>0</v>
      </c>
      <c r="J430" s="33">
        <f t="shared" si="133"/>
        <v>4.8461630200000005</v>
      </c>
      <c r="K430" s="105">
        <f t="shared" si="133"/>
        <v>0</v>
      </c>
      <c r="L430" s="105">
        <f t="shared" si="133"/>
        <v>0</v>
      </c>
      <c r="M430" s="105">
        <f t="shared" si="133"/>
        <v>0</v>
      </c>
      <c r="N430" s="76">
        <f>N431+N432</f>
        <v>0</v>
      </c>
      <c r="O430" s="268"/>
      <c r="P430" s="266" t="s">
        <v>199</v>
      </c>
      <c r="Q430" s="269"/>
    </row>
    <row r="431" spans="1:17" s="29" customFormat="1" ht="45" customHeight="1">
      <c r="A431" s="262"/>
      <c r="B431" s="269"/>
      <c r="C431" s="262"/>
      <c r="D431" s="34" t="s">
        <v>14</v>
      </c>
      <c r="E431" s="78"/>
      <c r="F431" s="35">
        <f>3+2.9</f>
        <v>5.9</v>
      </c>
      <c r="G431" s="35"/>
      <c r="H431" s="35"/>
      <c r="I431" s="35"/>
      <c r="J431" s="35">
        <v>2</v>
      </c>
      <c r="K431" s="35"/>
      <c r="L431" s="46"/>
      <c r="M431" s="46"/>
      <c r="N431" s="76">
        <v>0</v>
      </c>
      <c r="O431" s="268"/>
      <c r="P431" s="266"/>
      <c r="Q431" s="269"/>
    </row>
    <row r="432" spans="1:17" s="29" customFormat="1" ht="45" customHeight="1">
      <c r="A432" s="262"/>
      <c r="B432" s="269"/>
      <c r="C432" s="262"/>
      <c r="D432" s="34" t="s">
        <v>5</v>
      </c>
      <c r="E432" s="78"/>
      <c r="F432" s="35">
        <f>1.52+0.5+1.3+1.7+1</f>
        <v>6.0200000000000005</v>
      </c>
      <c r="G432" s="35"/>
      <c r="H432" s="35">
        <v>3.8</v>
      </c>
      <c r="I432" s="35"/>
      <c r="J432" s="35">
        <v>2.8461630200000001</v>
      </c>
      <c r="K432" s="35"/>
      <c r="L432" s="46"/>
      <c r="M432" s="46"/>
      <c r="N432" s="76">
        <v>0</v>
      </c>
      <c r="O432" s="268"/>
      <c r="P432" s="266"/>
      <c r="Q432" s="269"/>
    </row>
    <row r="433" spans="1:17" s="29" customFormat="1" ht="18.75" customHeight="1">
      <c r="A433" s="262">
        <f>A430+1</f>
        <v>105</v>
      </c>
      <c r="B433" s="269" t="s">
        <v>142</v>
      </c>
      <c r="C433" s="262" t="s">
        <v>141</v>
      </c>
      <c r="D433" s="9" t="s">
        <v>4</v>
      </c>
      <c r="E433" s="11">
        <f>E434+E435</f>
        <v>0</v>
      </c>
      <c r="F433" s="11">
        <f t="shared" ref="F433:M433" si="134">F434+F435</f>
        <v>0</v>
      </c>
      <c r="G433" s="11">
        <f t="shared" si="134"/>
        <v>0</v>
      </c>
      <c r="H433" s="11">
        <f t="shared" si="134"/>
        <v>0</v>
      </c>
      <c r="I433" s="11">
        <f t="shared" si="134"/>
        <v>0</v>
      </c>
      <c r="J433" s="10">
        <f t="shared" si="134"/>
        <v>60.15</v>
      </c>
      <c r="K433" s="11">
        <f t="shared" si="134"/>
        <v>0</v>
      </c>
      <c r="L433" s="10">
        <f t="shared" si="134"/>
        <v>164.85</v>
      </c>
      <c r="M433" s="11">
        <f t="shared" si="134"/>
        <v>0</v>
      </c>
      <c r="N433" s="65">
        <f>N434+N435</f>
        <v>0</v>
      </c>
      <c r="O433" s="268">
        <v>80</v>
      </c>
      <c r="P433" s="266" t="s">
        <v>200</v>
      </c>
      <c r="Q433" s="269" t="s">
        <v>379</v>
      </c>
    </row>
    <row r="434" spans="1:17" s="29" customFormat="1" ht="18.75" customHeight="1">
      <c r="A434" s="262"/>
      <c r="B434" s="269"/>
      <c r="C434" s="262"/>
      <c r="D434" s="128" t="s">
        <v>14</v>
      </c>
      <c r="E434" s="126"/>
      <c r="F434" s="47"/>
      <c r="G434" s="47"/>
      <c r="H434" s="45"/>
      <c r="I434" s="45"/>
      <c r="J434" s="6"/>
      <c r="K434" s="6"/>
      <c r="L434" s="6"/>
      <c r="M434" s="6"/>
      <c r="N434" s="64"/>
      <c r="O434" s="268"/>
      <c r="P434" s="266"/>
      <c r="Q434" s="269"/>
    </row>
    <row r="435" spans="1:17" s="29" customFormat="1" ht="18.75" customHeight="1">
      <c r="A435" s="262"/>
      <c r="B435" s="269"/>
      <c r="C435" s="262"/>
      <c r="D435" s="128" t="s">
        <v>5</v>
      </c>
      <c r="E435" s="126"/>
      <c r="F435" s="45">
        <v>0</v>
      </c>
      <c r="G435" s="45"/>
      <c r="H435" s="45">
        <v>0</v>
      </c>
      <c r="I435" s="45"/>
      <c r="J435" s="6">
        <v>60.15</v>
      </c>
      <c r="K435" s="6"/>
      <c r="L435" s="6">
        <v>164.85</v>
      </c>
      <c r="M435" s="6"/>
      <c r="N435" s="65">
        <v>0</v>
      </c>
      <c r="O435" s="268"/>
      <c r="P435" s="266"/>
      <c r="Q435" s="269"/>
    </row>
    <row r="436" spans="1:17" s="29" customFormat="1" ht="18.75" customHeight="1">
      <c r="A436" s="262">
        <f>A433+1</f>
        <v>106</v>
      </c>
      <c r="B436" s="269" t="s">
        <v>133</v>
      </c>
      <c r="C436" s="262" t="s">
        <v>226</v>
      </c>
      <c r="D436" s="9" t="s">
        <v>4</v>
      </c>
      <c r="E436" s="11">
        <f>E437+E438</f>
        <v>0</v>
      </c>
      <c r="F436" s="11">
        <f t="shared" ref="F436:M436" si="135">F437+F438</f>
        <v>0</v>
      </c>
      <c r="G436" s="11">
        <f t="shared" si="135"/>
        <v>0</v>
      </c>
      <c r="H436" s="11">
        <f t="shared" si="135"/>
        <v>0</v>
      </c>
      <c r="I436" s="11">
        <f t="shared" si="135"/>
        <v>0</v>
      </c>
      <c r="J436" s="11">
        <f t="shared" si="135"/>
        <v>56</v>
      </c>
      <c r="K436" s="11">
        <f t="shared" si="135"/>
        <v>0</v>
      </c>
      <c r="L436" s="11">
        <f t="shared" si="135"/>
        <v>0</v>
      </c>
      <c r="M436" s="11">
        <f t="shared" si="135"/>
        <v>0</v>
      </c>
      <c r="N436" s="65">
        <f>N437+N438</f>
        <v>0</v>
      </c>
      <c r="O436" s="268"/>
      <c r="P436" s="266" t="s">
        <v>134</v>
      </c>
      <c r="Q436" s="269" t="s">
        <v>380</v>
      </c>
    </row>
    <row r="437" spans="1:17" s="29" customFormat="1" ht="18.75" customHeight="1">
      <c r="A437" s="262"/>
      <c r="B437" s="269"/>
      <c r="C437" s="262"/>
      <c r="D437" s="128" t="s">
        <v>14</v>
      </c>
      <c r="E437" s="126"/>
      <c r="F437" s="47"/>
      <c r="G437" s="47"/>
      <c r="H437" s="45"/>
      <c r="I437" s="45"/>
      <c r="J437" s="6"/>
      <c r="K437" s="6"/>
      <c r="L437" s="45"/>
      <c r="M437" s="45"/>
      <c r="N437" s="65"/>
      <c r="O437" s="268"/>
      <c r="P437" s="266"/>
      <c r="Q437" s="269"/>
    </row>
    <row r="438" spans="1:17" s="29" customFormat="1" ht="18.75" customHeight="1">
      <c r="A438" s="262"/>
      <c r="B438" s="269"/>
      <c r="C438" s="262"/>
      <c r="D438" s="128" t="s">
        <v>5</v>
      </c>
      <c r="E438" s="126"/>
      <c r="F438" s="45">
        <v>0</v>
      </c>
      <c r="G438" s="45"/>
      <c r="H438" s="45">
        <v>0</v>
      </c>
      <c r="I438" s="45"/>
      <c r="J438" s="45">
        <v>56</v>
      </c>
      <c r="K438" s="6"/>
      <c r="L438" s="45">
        <v>0</v>
      </c>
      <c r="M438" s="45"/>
      <c r="N438" s="65">
        <v>0</v>
      </c>
      <c r="O438" s="268"/>
      <c r="P438" s="266"/>
      <c r="Q438" s="269"/>
    </row>
    <row r="439" spans="1:17" s="29" customFormat="1" ht="136.5" customHeight="1">
      <c r="A439" s="262">
        <f>A436+1</f>
        <v>107</v>
      </c>
      <c r="B439" s="267" t="s">
        <v>52</v>
      </c>
      <c r="C439" s="262" t="s">
        <v>53</v>
      </c>
      <c r="D439" s="9" t="s">
        <v>4</v>
      </c>
      <c r="E439" s="11">
        <f>E440</f>
        <v>0</v>
      </c>
      <c r="F439" s="11">
        <f t="shared" ref="F439:M439" si="136">F440</f>
        <v>350.4</v>
      </c>
      <c r="G439" s="11">
        <f t="shared" si="136"/>
        <v>0</v>
      </c>
      <c r="H439" s="11">
        <f t="shared" si="136"/>
        <v>162.30000000000001</v>
      </c>
      <c r="I439" s="11">
        <f t="shared" si="136"/>
        <v>0</v>
      </c>
      <c r="J439" s="11">
        <f t="shared" si="136"/>
        <v>252</v>
      </c>
      <c r="K439" s="11">
        <f t="shared" si="136"/>
        <v>0</v>
      </c>
      <c r="L439" s="11">
        <f t="shared" si="136"/>
        <v>259.2</v>
      </c>
      <c r="M439" s="11">
        <f t="shared" si="136"/>
        <v>142</v>
      </c>
      <c r="N439" s="65">
        <f t="shared" ref="N439" si="137">N440</f>
        <v>142</v>
      </c>
      <c r="O439" s="268">
        <f>415+162+167+175</f>
        <v>919</v>
      </c>
      <c r="P439" s="266" t="s">
        <v>341</v>
      </c>
      <c r="Q439" s="269" t="s">
        <v>342</v>
      </c>
    </row>
    <row r="440" spans="1:17" s="29" customFormat="1" ht="136.5" customHeight="1">
      <c r="A440" s="262"/>
      <c r="B440" s="267"/>
      <c r="C440" s="262"/>
      <c r="D440" s="128" t="s">
        <v>5</v>
      </c>
      <c r="E440" s="126"/>
      <c r="F440" s="6">
        <v>350.4</v>
      </c>
      <c r="G440" s="6"/>
      <c r="H440" s="6">
        <v>162.30000000000001</v>
      </c>
      <c r="I440" s="6"/>
      <c r="J440" s="45">
        <v>252</v>
      </c>
      <c r="K440" s="6"/>
      <c r="L440" s="6">
        <v>259.2</v>
      </c>
      <c r="M440" s="45">
        <v>142</v>
      </c>
      <c r="N440" s="65">
        <v>142</v>
      </c>
      <c r="O440" s="268"/>
      <c r="P440" s="266"/>
      <c r="Q440" s="269"/>
    </row>
    <row r="441" spans="1:17" s="29" customFormat="1" ht="144.75" customHeight="1">
      <c r="A441" s="262">
        <f>A439+1</f>
        <v>108</v>
      </c>
      <c r="B441" s="267" t="s">
        <v>54</v>
      </c>
      <c r="C441" s="270" t="s">
        <v>55</v>
      </c>
      <c r="D441" s="9" t="s">
        <v>4</v>
      </c>
      <c r="E441" s="11">
        <f>E442</f>
        <v>0</v>
      </c>
      <c r="F441" s="11">
        <f t="shared" ref="F441:M441" si="138">F442</f>
        <v>15.6</v>
      </c>
      <c r="G441" s="11">
        <f t="shared" si="138"/>
        <v>0</v>
      </c>
      <c r="H441" s="11">
        <f t="shared" si="138"/>
        <v>4.4000000000000004</v>
      </c>
      <c r="I441" s="11">
        <f t="shared" si="138"/>
        <v>0</v>
      </c>
      <c r="J441" s="11">
        <f t="shared" si="138"/>
        <v>17.7</v>
      </c>
      <c r="K441" s="11">
        <f t="shared" si="138"/>
        <v>0</v>
      </c>
      <c r="L441" s="11">
        <f t="shared" si="138"/>
        <v>4.8</v>
      </c>
      <c r="M441" s="11">
        <f t="shared" si="138"/>
        <v>5</v>
      </c>
      <c r="N441" s="66">
        <f t="shared" ref="N441" si="139">N442</f>
        <v>5</v>
      </c>
      <c r="O441" s="268">
        <f>26+26+30</f>
        <v>82</v>
      </c>
      <c r="P441" s="266" t="s">
        <v>287</v>
      </c>
      <c r="Q441" s="269" t="s">
        <v>343</v>
      </c>
    </row>
    <row r="442" spans="1:17" ht="144.75" customHeight="1">
      <c r="A442" s="262"/>
      <c r="B442" s="267"/>
      <c r="C442" s="270"/>
      <c r="D442" s="44" t="s">
        <v>5</v>
      </c>
      <c r="E442" s="130"/>
      <c r="F442" s="130">
        <v>15.6</v>
      </c>
      <c r="G442" s="130"/>
      <c r="H442" s="3">
        <v>4.4000000000000004</v>
      </c>
      <c r="I442" s="3"/>
      <c r="J442" s="3">
        <v>17.7</v>
      </c>
      <c r="K442" s="3"/>
      <c r="L442" s="6">
        <v>4.8</v>
      </c>
      <c r="M442" s="45">
        <v>5</v>
      </c>
      <c r="N442" s="65">
        <v>5</v>
      </c>
      <c r="O442" s="268"/>
      <c r="P442" s="266"/>
      <c r="Q442" s="269"/>
    </row>
    <row r="443" spans="1:17" ht="15.75" customHeight="1">
      <c r="A443" s="73"/>
      <c r="B443" s="89" t="s">
        <v>293</v>
      </c>
      <c r="C443" s="90"/>
      <c r="D443" s="81"/>
      <c r="E443" s="66">
        <f>E426+E430+E433+E436+E439+E441</f>
        <v>0</v>
      </c>
      <c r="F443" s="64">
        <f t="shared" ref="F443:N443" si="140">F426+F430+F433+F436+F439+F441</f>
        <v>379.42</v>
      </c>
      <c r="G443" s="66">
        <f t="shared" si="140"/>
        <v>0</v>
      </c>
      <c r="H443" s="66">
        <f t="shared" si="140"/>
        <v>178.00000000000003</v>
      </c>
      <c r="I443" s="66">
        <f t="shared" si="140"/>
        <v>0</v>
      </c>
      <c r="J443" s="64">
        <f t="shared" si="140"/>
        <v>392.59616302000001</v>
      </c>
      <c r="K443" s="66">
        <f t="shared" si="140"/>
        <v>0</v>
      </c>
      <c r="L443" s="64">
        <f t="shared" si="140"/>
        <v>432.96899999999999</v>
      </c>
      <c r="M443" s="66">
        <f t="shared" si="140"/>
        <v>155</v>
      </c>
      <c r="N443" s="64">
        <f t="shared" si="140"/>
        <v>155.02609999999999</v>
      </c>
      <c r="O443" s="82">
        <f>SUM(O426:O442)</f>
        <v>1453</v>
      </c>
      <c r="P443" s="83"/>
      <c r="Q443" s="91"/>
    </row>
    <row r="444" spans="1:17" ht="15.75" customHeight="1">
      <c r="A444" s="73"/>
      <c r="B444" s="50"/>
      <c r="C444" s="92"/>
      <c r="D444" s="128"/>
      <c r="E444" s="126"/>
      <c r="F444" s="6"/>
      <c r="G444" s="126"/>
      <c r="H444" s="126"/>
      <c r="I444" s="126"/>
      <c r="J444" s="6"/>
      <c r="K444" s="126"/>
      <c r="L444" s="6"/>
      <c r="M444" s="126"/>
      <c r="N444" s="126"/>
      <c r="O444" s="129"/>
      <c r="P444" s="127"/>
      <c r="Q444" s="127"/>
    </row>
    <row r="445" spans="1:17" ht="18.75" customHeight="1">
      <c r="A445" s="277" t="s">
        <v>56</v>
      </c>
      <c r="B445" s="277"/>
      <c r="C445" s="51"/>
      <c r="D445" s="52">
        <f>F445+H445+J445+L445+N445</f>
        <v>20065.72369572</v>
      </c>
      <c r="E445" s="87">
        <f>E11+E14+E17+E20+E23+E26+E29+E32+E35+E38+E41+E44+E47+E50+E53+E57+E60+E63+E66+E69+E74+E81+E85+E89+E94+E99+E102+E106+E109+E112+E116+E118+E124+E127+E130+E133+E136+E141+E144+E147+E153+E157+E160+E163+E166+E169+E173+E176+E180+E184+E188+E191+E194+E197+E199+E201+E206+E210+E213+E217+E220+E224+E226+E229+E233+E236+E240+E243+E246+E252+E255+E261+E264+E269+E273+E278+E281+E284+E287+E290+E293+E296+E299+E302+E305+E308+E312+E315+E319+E323+E328+E331+E337+E340+E345+E348+E351+E354+E357+E360+E363+E366+E369+E374+E377+E380+E383+E386+E389+E395+E398+E401+E404+E407+E412+E415+E418+E421+E426+E430+E433+E436+E439+E441</f>
        <v>2808.3</v>
      </c>
      <c r="F445" s="87">
        <f>F11+F14+F17+F20+F23+F26+F29+F32+F35+F38+F41+F44+F47+F50+F53+F57+F60+F63+F66+F69+F74+F81+F85+F89+F94+F99+F102+F106+F109+F112+F116+F118+F124+F127+F130+F133+F136+F141+F144+F147+F153+F157+F160+F163+F166+F169+F173+F176+F180+F184+F188+F191+F194+F197+F199+F201+F206+F210+F213+F217+F220+F224+F226+F229+F233+F236+F240+F243+F246+F252+F255+F261+F264+F269+F273+F278+F281+F284+F287+F290+F293+F296+F299+F302+F305+F308+F312+F315+F319+F323+F328+F331+F337+F340+F345+F348+F351+F354+F357+F360+F363+F366+F369+F374+F377+F380+F383+F386+F389+F395+F398+F401+F404+F407+F412+F415+F418+F421+F426+F430+F433+F436+F439+F441</f>
        <v>2460.4000000000005</v>
      </c>
      <c r="G445" s="87">
        <f t="shared" ref="G445:N445" si="141">G11+G14+G17+G20+G23+G26+G29+G32+G35+G38+G41+G44+G47+G50+G53+G57+G60+G63+G66+G69+G74+G81+G85+G89+G94+G99+G102+G106+G109+G112+G116+G118+G124+G127+G130+G133+G136+G141+G144+G147+G153+G157+G160+G163+G166+G169+G173+G176+G180+G184+G188+G191+G194+G197+G199+G201+G206+G210+G213+G217+G220+G224+G226+G229+G233+G236+G240+G243+G246+G252+G255+G261+G264+G269+G273+G278+G281+G284+G287+G290+G293+G296+G299+G302+G305+G308+G312+G315+G319+G323+G328+G331+G337+G340+G345+G348+G351+G354+G357+G360+G363+G366+G369+G374+G377+G380+G383+G386+G389+G395+G398+G401+G404+G407+G412+G415+G418+G421+G426+G430+G433+G436+G439+G441</f>
        <v>3255.1800000000003</v>
      </c>
      <c r="H445" s="87">
        <f t="shared" si="141"/>
        <v>3200.9510799999998</v>
      </c>
      <c r="I445" s="87">
        <f t="shared" si="141"/>
        <v>3432.9700000000003</v>
      </c>
      <c r="J445" s="87">
        <f t="shared" si="141"/>
        <v>5355.5917430199988</v>
      </c>
      <c r="K445" s="87">
        <f t="shared" si="141"/>
        <v>4024.9141619999996</v>
      </c>
      <c r="L445" s="87">
        <f t="shared" si="141"/>
        <v>4147.8050209800003</v>
      </c>
      <c r="M445" s="87">
        <f t="shared" si="141"/>
        <v>4074.7610217199995</v>
      </c>
      <c r="N445" s="87">
        <f t="shared" si="141"/>
        <v>4900.9758517199998</v>
      </c>
      <c r="O445" s="53">
        <f>O78+O259+O267+O326+O393+O410+O424+O443</f>
        <v>2503</v>
      </c>
      <c r="P445" s="278" t="s">
        <v>317</v>
      </c>
      <c r="Q445" s="278"/>
    </row>
    <row r="446" spans="1:17" ht="18.75" customHeight="1">
      <c r="A446" s="276" t="s">
        <v>307</v>
      </c>
      <c r="B446" s="276"/>
      <c r="C446" s="54"/>
      <c r="D446" s="52"/>
      <c r="E446" s="87"/>
      <c r="F446" s="54"/>
      <c r="G446" s="88"/>
      <c r="H446" s="55"/>
      <c r="I446" s="62"/>
      <c r="J446" s="55"/>
      <c r="K446" s="62"/>
      <c r="L446" s="62"/>
      <c r="M446" s="62"/>
      <c r="N446" s="62"/>
      <c r="O446" s="132"/>
      <c r="P446" s="279" t="s">
        <v>318</v>
      </c>
      <c r="Q446" s="280"/>
    </row>
    <row r="447" spans="1:17" ht="18.75" customHeight="1">
      <c r="A447" s="276" t="s">
        <v>58</v>
      </c>
      <c r="B447" s="276"/>
      <c r="C447" s="54"/>
      <c r="D447" s="52">
        <f t="shared" ref="D447:D450" si="142">F447+H447+J447+L447+N447</f>
        <v>1194.9316140000001</v>
      </c>
      <c r="E447" s="87">
        <f t="shared" ref="E447:L447" si="143">E54+E70+E86+E90+E104+E110+E113+E117+E119+E128+E137+E148+E202+E253+E270+E274+E294+E309+E316+E427</f>
        <v>52.85</v>
      </c>
      <c r="F447" s="87">
        <f t="shared" si="143"/>
        <v>162.13999999999999</v>
      </c>
      <c r="G447" s="87">
        <f t="shared" si="143"/>
        <v>12.520000000000001</v>
      </c>
      <c r="H447" s="87">
        <f t="shared" si="143"/>
        <v>620.06999999999994</v>
      </c>
      <c r="I447" s="87">
        <f t="shared" si="143"/>
        <v>11.33</v>
      </c>
      <c r="J447" s="87">
        <f t="shared" si="143"/>
        <v>222.11</v>
      </c>
      <c r="K447" s="87">
        <f t="shared" si="143"/>
        <v>60.331000000000003</v>
      </c>
      <c r="L447" s="87">
        <f t="shared" si="143"/>
        <v>89.353369999999998</v>
      </c>
      <c r="M447" s="87">
        <f>M54+M70+M86+M90+M104+M110+M113+M117+M119+M128+M137+M148+M181+M202+M253+M270+M274+M294+M309+M316+M427</f>
        <v>78.180954</v>
      </c>
      <c r="N447" s="87">
        <f>N54+N70+N86+N90+N104+N110+N113+N117+N119+N128+N137+N148+N181+N202+N253+N270+N274+N294+N309+N316+N427</f>
        <v>101.258244</v>
      </c>
      <c r="O447" s="132"/>
      <c r="P447" s="279" t="s">
        <v>319</v>
      </c>
      <c r="Q447" s="280"/>
    </row>
    <row r="448" spans="1:17" ht="18.75" customHeight="1">
      <c r="A448" s="133"/>
      <c r="B448" s="133" t="s">
        <v>59</v>
      </c>
      <c r="C448" s="54"/>
      <c r="D448" s="52">
        <f t="shared" si="142"/>
        <v>1359.1115374000001</v>
      </c>
      <c r="E448" s="87">
        <f>E12+E15+E18+E21+E24+E27+E30+E33+E36+E39+E42+E45+E48+E51+E55+E58+E61+E64+E67+E71+E75+E82+E88+E91+E96+E100+E103+E111+E120+E125+E129+E131+E138+E149+E155+E158+E161+E164+E170+E174+E177+E182+E195+E203+E207+E211+E214+E218+E225+E227+E230+E234+E237+E241+E244+E247+E256+E265+E271+E275+E279+E282+E285+E288+E291+E297+E300+E303+E306+E310+E313+E317+E320+E324+E329+E332+E338+E341+E346+E349+E352+E355+E358+E361+E364+E367+E370+E375+E378+E381+E384+E387+E390+E396+E399+E402+E405+E408+E413+E416+E419+E422+E428+E431+E434+E437</f>
        <v>183.04999999999998</v>
      </c>
      <c r="F448" s="87">
        <f t="shared" ref="F448:N448" si="144">F12+F15+F18+F21+F24+F27+F30+F33+F36+F39+F42+F45+F48+F51+F55+F58+F61+F64+F67+F71+F75+F82+F88+F91+F96+F100+F103+F111+F120+F125+F129+F131+F138+F149+F155+F158+F161+F164+F170+F174+F177+F182+F195+F203+F207+F211+F214+F218+F225+F227+F230+F234+F237+F241+F244+F247+F256+F265+F271+F275+F279+F282+F285+F288+F291+F297+F300+F303+F306+F310+F313+F317+F320+F324+F329+F332+F338+F341+F346+F349+F352+F355+F358+F361+F364+F367+F370+F375+F378+F381+F384+F387+F390+F396+F399+F402+F405+F408+F413+F416+F419+F422+F428+F431+F434+F437</f>
        <v>103.30000000000003</v>
      </c>
      <c r="G448" s="87">
        <f t="shared" si="144"/>
        <v>202.96</v>
      </c>
      <c r="H448" s="87">
        <f t="shared" si="144"/>
        <v>484.37208000000004</v>
      </c>
      <c r="I448" s="87">
        <f t="shared" si="144"/>
        <v>132.73999999999998</v>
      </c>
      <c r="J448" s="87">
        <f t="shared" si="144"/>
        <v>299.81458000000003</v>
      </c>
      <c r="K448" s="87">
        <f t="shared" si="144"/>
        <v>108.40316200000002</v>
      </c>
      <c r="L448" s="87">
        <f t="shared" si="144"/>
        <v>200.01782068000003</v>
      </c>
      <c r="M448" s="87">
        <f t="shared" si="144"/>
        <v>258.83686671999999</v>
      </c>
      <c r="N448" s="87">
        <f t="shared" si="144"/>
        <v>271.60705671999995</v>
      </c>
      <c r="O448" s="129"/>
      <c r="P448" s="145"/>
      <c r="Q448" s="145"/>
    </row>
    <row r="449" spans="1:17" ht="18.75" customHeight="1">
      <c r="A449" s="133"/>
      <c r="B449" s="133" t="s">
        <v>118</v>
      </c>
      <c r="C449" s="54"/>
      <c r="D449" s="52">
        <f>F165+F449+H449+J449+L449+N449</f>
        <v>103.33458630000001</v>
      </c>
      <c r="E449" s="87">
        <f>E72+E76+E83+E95+E107+E114+E132+E134+E139+E142+E145+E150+E154+E165+E167+E171+E175+E179+E183+E189+E192+E208+E215+E231+E238+E262+E272+E276+E280+E307+E311+E314+E318+E321+E342+E347+E350+E353+E356+E359+E362+E365+E368+E371+E376+E379+E382+E385+E388+E391+E429</f>
        <v>10.3</v>
      </c>
      <c r="F449" s="87">
        <f t="shared" ref="F449:L449" si="145">F72+F76+F83+F95+F107+F114+F132+F134+F139+F142+F145+F150+F154+F165+F167+F171+F175+F179+F183+F189+F192+F208+F215+F231+F238+F262+F272+F276+F280+F307+F311+F314+F318+F321+F342+F347+F350+F353+F356+F359+F362+F365+F368+F371+F376+F379+F382+F385+F388+F391+F429</f>
        <v>25.600000000000005</v>
      </c>
      <c r="G449" s="87">
        <f t="shared" si="145"/>
        <v>10.3</v>
      </c>
      <c r="H449" s="87">
        <f t="shared" si="145"/>
        <v>8.4589999999999996</v>
      </c>
      <c r="I449" s="87">
        <f t="shared" si="145"/>
        <v>15.299999999999999</v>
      </c>
      <c r="J449" s="87">
        <f t="shared" si="145"/>
        <v>37.199000000000005</v>
      </c>
      <c r="K449" s="87">
        <f t="shared" si="145"/>
        <v>13.733000000000001</v>
      </c>
      <c r="L449" s="87">
        <f t="shared" si="145"/>
        <v>12.514830299999998</v>
      </c>
      <c r="M449" s="87">
        <f>M72+M76+M83+M87+M95+M107+M114+M132+M134+M139+M142+M145+M150+M154+M165+M167+M171+M175+M179+M183+M189+M192+M204+M208+M215+M231+M238+M262+M272+M276+M280+M307+M311+M314+M318+M321+M342+M347+M350+M353+M356+M359+M362+M365+M368+M371+M376+M379+M382+M385+M388+M391+M429</f>
        <v>20.961755999999998</v>
      </c>
      <c r="N449" s="87">
        <f>N72+N76+N83+N87+N95+N107+N114+N132+N134+N139+N142+N145+N150+N154+N165+N167+N171+N175+N179+N183+N189+N192+N204+N208+N215+N231+N238+N262+N272+N276+N280+N307+N311+N314+N318+N321+N342+N347+N350+N353+N356+N359+N362+N365+N368+N371+N376+N379+N382+N385+N388+N391+N429</f>
        <v>19.561755999999999</v>
      </c>
      <c r="O449" s="132"/>
      <c r="P449" s="14"/>
      <c r="Q449" s="14"/>
    </row>
    <row r="450" spans="1:17" ht="18.75" customHeight="1">
      <c r="A450" s="276" t="s">
        <v>57</v>
      </c>
      <c r="B450" s="276"/>
      <c r="C450" s="54"/>
      <c r="D450" s="52">
        <f t="shared" si="142"/>
        <v>17408.34595802</v>
      </c>
      <c r="E450" s="87">
        <f t="shared" ref="E450:L450" si="146">E13+E16+E19+E22+E25+E28+E31+E34+E37+E40+E43+E46+E49+E52+E56+E59+E62+E65+E68+E73+E77+E84+E97+E101+E105+E108+E115+E121+E126+E135+E140+E143+E146+E156+E159+E162+E168+E172+E185+E190+E193+E196+E198+E200+E205+E209+E212+E216+E219+E221+E228+E232+E235+E239+E242+E245+E248+E254+E257+E263+E266+E277+E283+E286+E289+E292+E295+E298+E301+E304+E322+E325+E330+E333+E339+E400+E403+E406+E409+E414+E417+E420+E423+E432+E435+E438+E440+E442</f>
        <v>2562.1000000000004</v>
      </c>
      <c r="F450" s="87">
        <f t="shared" si="146"/>
        <v>2169.36</v>
      </c>
      <c r="G450" s="87">
        <f t="shared" si="146"/>
        <v>3029.4</v>
      </c>
      <c r="H450" s="87">
        <f t="shared" si="146"/>
        <v>2088.0500000000002</v>
      </c>
      <c r="I450" s="87">
        <f t="shared" si="146"/>
        <v>3273.6000000000004</v>
      </c>
      <c r="J450" s="87">
        <f t="shared" si="146"/>
        <v>4796.4681630199984</v>
      </c>
      <c r="K450" s="87">
        <f t="shared" si="146"/>
        <v>3842.4470000000001</v>
      </c>
      <c r="L450" s="87">
        <f t="shared" si="146"/>
        <v>3845.9189999999999</v>
      </c>
      <c r="M450" s="87">
        <f>M13+M16+M19+M22+M25+M28+M31+M34+M37+M40+M43+M46+M49+M52+M56+M59+M62+M65+M68+M73+M77+M84+M97+M101+M105+M108+M115+M121+M126+M135+M140+M143+M146+M156+M159+M162+M168+M172+M178+M185+M190+M193+M196+M198+M200+M205+M209+M212+M216+M219+M221+M228+M232+M235+M239+M242+M245+M248+M254+M257+M263+M266+M277+M283+M286+M289+M292+M295+M298+M301+M304+M322+M325+M330+M333+M339+M400+M403+M406+M409+M414+M417+M420+M423+M432+M435+M438+M440+M442</f>
        <v>3716.7814450000001</v>
      </c>
      <c r="N450" s="87">
        <f>N13+N16+N19+N22+N25+N28+N31+N34+N37+N40+N43+N46+N49+N52+N56+N59+N62+N65+N68+N73+N77+N84+N97+N101+N105+N108+N115+N121+N126+N135+N140+N143+N146+N156+N159+N162+N168+N172+N178+N185+N190+N193+N196+N198+N200+N205+N209+N212+N216+N219+N221+N228+N232+N235+N239+N242+N245+N248+N254+N257+N263+N266+N277+N283+N286+N289+N292+N295+N298+N301+N304+N322+N325+N330+N333+N339+N400+N403+N406+N409+N414+N417+N420+N423+N432+N435+N438+N440+N442</f>
        <v>4508.5487950000006</v>
      </c>
      <c r="O450" s="132"/>
      <c r="P450" s="14"/>
      <c r="Q450" s="14"/>
    </row>
    <row r="451" spans="1:17">
      <c r="A451" s="1"/>
      <c r="B451" s="1"/>
      <c r="C451" s="1"/>
      <c r="D451" s="1"/>
      <c r="E451" s="1"/>
      <c r="F451" s="1"/>
      <c r="G451" s="1"/>
      <c r="H451" s="4"/>
      <c r="I451" s="4"/>
      <c r="J451" s="4"/>
      <c r="K451" s="4"/>
      <c r="L451" s="56"/>
      <c r="M451" s="56"/>
      <c r="N451" s="67"/>
    </row>
    <row r="452" spans="1:17" ht="15.75">
      <c r="A452" s="2"/>
      <c r="C452" s="28" t="s">
        <v>60</v>
      </c>
      <c r="D452" s="36">
        <f t="shared" ref="D452:N452" si="147">SUM(D447:D450)</f>
        <v>20065.72369572</v>
      </c>
      <c r="E452" s="36">
        <f t="shared" si="147"/>
        <v>2808.3</v>
      </c>
      <c r="F452" s="36">
        <f t="shared" si="147"/>
        <v>2460.4</v>
      </c>
      <c r="G452" s="36">
        <f t="shared" si="147"/>
        <v>3255.1800000000003</v>
      </c>
      <c r="H452" s="36">
        <f t="shared" si="147"/>
        <v>3200.9510800000003</v>
      </c>
      <c r="I452" s="36">
        <f t="shared" si="147"/>
        <v>3432.9700000000003</v>
      </c>
      <c r="J452" s="36">
        <f t="shared" si="147"/>
        <v>5355.5917430199988</v>
      </c>
      <c r="K452" s="36">
        <f t="shared" si="147"/>
        <v>4024.914162</v>
      </c>
      <c r="L452" s="40">
        <f t="shared" si="147"/>
        <v>4147.8050209800003</v>
      </c>
      <c r="M452" s="40">
        <f t="shared" si="147"/>
        <v>4074.7610217199999</v>
      </c>
      <c r="N452" s="68">
        <f t="shared" si="147"/>
        <v>4900.9758517200007</v>
      </c>
    </row>
    <row r="453" spans="1:17" ht="15.75">
      <c r="C453" s="28" t="s">
        <v>97</v>
      </c>
      <c r="D453" s="5">
        <f t="shared" ref="D453:N453" si="148">D445-D452</f>
        <v>0</v>
      </c>
      <c r="E453" s="5">
        <f t="shared" si="148"/>
        <v>0</v>
      </c>
      <c r="F453" s="5">
        <f t="shared" si="148"/>
        <v>0</v>
      </c>
      <c r="G453" s="5">
        <f t="shared" si="148"/>
        <v>0</v>
      </c>
      <c r="H453" s="5">
        <f t="shared" si="148"/>
        <v>0</v>
      </c>
      <c r="I453" s="5">
        <f t="shared" si="148"/>
        <v>0</v>
      </c>
      <c r="J453" s="5">
        <f t="shared" si="148"/>
        <v>0</v>
      </c>
      <c r="K453" s="5">
        <f t="shared" si="148"/>
        <v>0</v>
      </c>
      <c r="L453" s="57">
        <f t="shared" si="148"/>
        <v>0</v>
      </c>
      <c r="M453" s="57">
        <f t="shared" si="148"/>
        <v>0</v>
      </c>
      <c r="N453" s="69">
        <f t="shared" si="148"/>
        <v>0</v>
      </c>
      <c r="O453" s="49"/>
    </row>
    <row r="454" spans="1:17">
      <c r="H454" s="36"/>
      <c r="I454" s="36"/>
      <c r="J454" s="36"/>
      <c r="K454" s="36"/>
      <c r="L454" s="40"/>
      <c r="M454" s="40"/>
      <c r="N454" s="68"/>
    </row>
    <row r="455" spans="1:17">
      <c r="C455" s="28" t="s">
        <v>61</v>
      </c>
      <c r="D455" s="36">
        <f t="shared" ref="D455:N455" si="149">D445-D450</f>
        <v>2657.3777377000006</v>
      </c>
      <c r="E455" s="36"/>
      <c r="F455" s="36">
        <f t="shared" si="149"/>
        <v>291.04000000000042</v>
      </c>
      <c r="G455" s="36"/>
      <c r="H455" s="36">
        <f t="shared" si="149"/>
        <v>1112.9010799999996</v>
      </c>
      <c r="I455" s="36"/>
      <c r="J455" s="36">
        <f t="shared" si="149"/>
        <v>559.1235800000004</v>
      </c>
      <c r="K455" s="36"/>
      <c r="L455" s="40">
        <f t="shared" si="149"/>
        <v>301.88602098000047</v>
      </c>
      <c r="M455" s="40"/>
      <c r="N455" s="68">
        <f t="shared" si="149"/>
        <v>392.4270567199992</v>
      </c>
    </row>
    <row r="456" spans="1:17">
      <c r="L456" s="28"/>
      <c r="M456" s="28"/>
      <c r="N456" s="28"/>
      <c r="O456" s="28"/>
    </row>
    <row r="457" spans="1:17">
      <c r="L457" s="28"/>
      <c r="M457" s="28"/>
      <c r="N457" s="28"/>
      <c r="O457" s="28"/>
    </row>
    <row r="458" spans="1:17">
      <c r="B458" s="148" t="s">
        <v>477</v>
      </c>
      <c r="C458" s="28">
        <v>20698.3</v>
      </c>
      <c r="D458" s="36">
        <f>D445*100/C458</f>
        <v>96.943824834503332</v>
      </c>
      <c r="L458" s="28"/>
      <c r="M458" s="28"/>
      <c r="N458" s="28"/>
      <c r="O458" s="28"/>
    </row>
    <row r="459" spans="1:17">
      <c r="B459" s="148" t="s">
        <v>478</v>
      </c>
      <c r="C459" s="28">
        <v>7305</v>
      </c>
      <c r="D459" s="36">
        <f>(D447+D448+D449)*100/C459</f>
        <v>36.377518654346339</v>
      </c>
      <c r="L459" s="28"/>
      <c r="M459" s="28"/>
      <c r="N459" s="28"/>
      <c r="O459" s="28"/>
    </row>
    <row r="460" spans="1:17">
      <c r="B460" s="148" t="s">
        <v>479</v>
      </c>
      <c r="C460" s="28">
        <v>13393.3</v>
      </c>
      <c r="D460" s="36">
        <f>D450*100/C460</f>
        <v>129.97801854673605</v>
      </c>
      <c r="L460" s="28"/>
      <c r="M460" s="28"/>
      <c r="N460" s="28"/>
      <c r="O460" s="28"/>
    </row>
    <row r="461" spans="1:17">
      <c r="L461" s="28"/>
      <c r="M461" s="28"/>
      <c r="N461" s="28"/>
      <c r="O461" s="28"/>
    </row>
    <row r="462" spans="1:17">
      <c r="L462" s="28"/>
      <c r="M462" s="28"/>
      <c r="N462" s="28"/>
      <c r="O462" s="28"/>
    </row>
    <row r="463" spans="1:17">
      <c r="L463" s="28"/>
      <c r="M463" s="28"/>
      <c r="N463" s="28"/>
      <c r="O463" s="28"/>
    </row>
    <row r="464" spans="1:17">
      <c r="L464" s="28"/>
      <c r="M464" s="28"/>
      <c r="N464" s="28"/>
      <c r="O464" s="28"/>
    </row>
    <row r="465" spans="12:15">
      <c r="L465" s="28"/>
      <c r="M465" s="28"/>
      <c r="N465" s="28"/>
      <c r="O465" s="28"/>
    </row>
    <row r="466" spans="12:15">
      <c r="L466" s="28"/>
      <c r="M466" s="28"/>
      <c r="N466" s="28"/>
      <c r="O466" s="28"/>
    </row>
    <row r="467" spans="12:15">
      <c r="L467" s="28"/>
      <c r="M467" s="28"/>
      <c r="N467" s="28"/>
      <c r="O467" s="28"/>
    </row>
    <row r="468" spans="12:15">
      <c r="L468" s="28"/>
      <c r="M468" s="28"/>
      <c r="N468" s="28"/>
      <c r="O468" s="28"/>
    </row>
    <row r="469" spans="12:15">
      <c r="L469" s="28"/>
      <c r="M469" s="28"/>
      <c r="N469" s="28"/>
      <c r="O469" s="28"/>
    </row>
    <row r="470" spans="12:15">
      <c r="L470" s="28"/>
      <c r="M470" s="28"/>
      <c r="N470" s="28"/>
      <c r="O470" s="28"/>
    </row>
    <row r="471" spans="12:15">
      <c r="L471" s="28"/>
      <c r="M471" s="28"/>
      <c r="N471" s="28"/>
      <c r="O471" s="28"/>
    </row>
    <row r="472" spans="12:15">
      <c r="L472" s="28"/>
      <c r="M472" s="28"/>
      <c r="N472" s="28"/>
      <c r="O472" s="28"/>
    </row>
    <row r="473" spans="12:15">
      <c r="L473" s="28"/>
      <c r="M473" s="28"/>
      <c r="N473" s="28"/>
      <c r="O473" s="28"/>
    </row>
    <row r="474" spans="12:15">
      <c r="L474" s="28"/>
      <c r="M474" s="28"/>
      <c r="N474" s="28"/>
      <c r="O474" s="28"/>
    </row>
    <row r="475" spans="12:15">
      <c r="L475" s="28"/>
      <c r="M475" s="28"/>
      <c r="N475" s="28"/>
      <c r="O475" s="28"/>
    </row>
    <row r="476" spans="12:15">
      <c r="L476" s="28"/>
      <c r="M476" s="28"/>
      <c r="N476" s="28"/>
      <c r="O476" s="28"/>
    </row>
    <row r="477" spans="12:15">
      <c r="L477" s="28"/>
      <c r="M477" s="28"/>
      <c r="N477" s="28"/>
      <c r="O477" s="28"/>
    </row>
    <row r="478" spans="12:15">
      <c r="L478" s="28"/>
      <c r="M478" s="28"/>
      <c r="N478" s="28"/>
      <c r="O478" s="28"/>
    </row>
    <row r="479" spans="12:15">
      <c r="L479" s="28"/>
      <c r="M479" s="28"/>
      <c r="N479" s="28"/>
      <c r="O479" s="28"/>
    </row>
    <row r="480" spans="12:15">
      <c r="L480" s="28"/>
      <c r="M480" s="28"/>
      <c r="N480" s="28"/>
      <c r="O480" s="28"/>
    </row>
    <row r="481" spans="12:15">
      <c r="L481" s="28"/>
      <c r="M481" s="28"/>
      <c r="N481" s="28"/>
      <c r="O481" s="28"/>
    </row>
    <row r="482" spans="12:15">
      <c r="L482" s="28"/>
      <c r="M482" s="28"/>
      <c r="N482" s="28"/>
      <c r="O482" s="28"/>
    </row>
    <row r="483" spans="12:15">
      <c r="L483" s="28"/>
      <c r="M483" s="28"/>
      <c r="N483" s="28"/>
      <c r="O483" s="28"/>
    </row>
    <row r="484" spans="12:15">
      <c r="L484" s="28"/>
      <c r="M484" s="28"/>
      <c r="N484" s="28"/>
      <c r="O484" s="28"/>
    </row>
    <row r="485" spans="12:15">
      <c r="L485" s="28"/>
      <c r="M485" s="28"/>
      <c r="N485" s="28"/>
      <c r="O485" s="28"/>
    </row>
    <row r="486" spans="12:15">
      <c r="L486" s="28"/>
      <c r="M486" s="28"/>
      <c r="N486" s="28"/>
      <c r="O486" s="28"/>
    </row>
    <row r="487" spans="12:15">
      <c r="L487" s="28"/>
      <c r="M487" s="28"/>
      <c r="N487" s="28"/>
      <c r="O487" s="28"/>
    </row>
    <row r="488" spans="12:15">
      <c r="L488" s="28"/>
      <c r="M488" s="28"/>
      <c r="N488" s="28"/>
      <c r="O488" s="28"/>
    </row>
    <row r="489" spans="12:15">
      <c r="L489" s="28"/>
      <c r="M489" s="28"/>
      <c r="N489" s="28"/>
      <c r="O489" s="28"/>
    </row>
    <row r="490" spans="12:15">
      <c r="L490" s="28"/>
      <c r="M490" s="28"/>
      <c r="N490" s="28"/>
      <c r="O490" s="28"/>
    </row>
    <row r="491" spans="12:15">
      <c r="L491" s="28"/>
      <c r="M491" s="28"/>
      <c r="N491" s="28"/>
      <c r="O491" s="28"/>
    </row>
    <row r="492" spans="12:15">
      <c r="L492" s="28"/>
      <c r="M492" s="28"/>
      <c r="N492" s="28"/>
      <c r="O492" s="28"/>
    </row>
    <row r="493" spans="12:15">
      <c r="L493" s="28"/>
      <c r="M493" s="28"/>
      <c r="N493" s="28"/>
      <c r="O493" s="28"/>
    </row>
    <row r="494" spans="12:15">
      <c r="L494" s="28"/>
      <c r="M494" s="28"/>
      <c r="N494" s="28"/>
      <c r="O494" s="28"/>
    </row>
    <row r="495" spans="12:15">
      <c r="L495" s="28"/>
      <c r="M495" s="28"/>
      <c r="N495" s="28"/>
      <c r="O495" s="28"/>
    </row>
    <row r="496" spans="12:15">
      <c r="L496" s="28"/>
      <c r="M496" s="28"/>
      <c r="N496" s="28"/>
      <c r="O496" s="28"/>
    </row>
    <row r="497" spans="12:15">
      <c r="L497" s="28"/>
      <c r="M497" s="28"/>
      <c r="N497" s="28"/>
      <c r="O497" s="28"/>
    </row>
    <row r="498" spans="12:15">
      <c r="L498" s="28"/>
      <c r="M498" s="28"/>
      <c r="N498" s="28"/>
      <c r="O498" s="28"/>
    </row>
    <row r="499" spans="12:15">
      <c r="L499" s="28"/>
      <c r="M499" s="28"/>
      <c r="N499" s="28"/>
      <c r="O499" s="28"/>
    </row>
    <row r="500" spans="12:15">
      <c r="L500" s="28"/>
      <c r="M500" s="28"/>
      <c r="N500" s="28"/>
      <c r="O500" s="28"/>
    </row>
    <row r="501" spans="12:15">
      <c r="L501" s="28"/>
      <c r="M501" s="28"/>
      <c r="N501" s="28"/>
      <c r="O501" s="28"/>
    </row>
    <row r="502" spans="12:15">
      <c r="L502" s="28"/>
      <c r="M502" s="28"/>
      <c r="N502" s="28"/>
      <c r="O502" s="28"/>
    </row>
    <row r="503" spans="12:15">
      <c r="L503" s="28"/>
      <c r="M503" s="28"/>
      <c r="N503" s="28"/>
      <c r="O503" s="28"/>
    </row>
    <row r="504" spans="12:15">
      <c r="L504" s="28"/>
      <c r="M504" s="28"/>
      <c r="N504" s="28"/>
      <c r="O504" s="28"/>
    </row>
    <row r="505" spans="12:15">
      <c r="L505" s="28"/>
      <c r="M505" s="28"/>
      <c r="N505" s="28"/>
      <c r="O505" s="28"/>
    </row>
    <row r="506" spans="12:15">
      <c r="L506" s="28"/>
      <c r="M506" s="28"/>
      <c r="N506" s="28"/>
      <c r="O506" s="28"/>
    </row>
    <row r="507" spans="12:15">
      <c r="L507" s="28"/>
      <c r="M507" s="28"/>
      <c r="N507" s="28"/>
      <c r="O507" s="28"/>
    </row>
    <row r="508" spans="12:15">
      <c r="L508" s="28"/>
      <c r="M508" s="28"/>
      <c r="N508" s="28"/>
      <c r="O508" s="28"/>
    </row>
    <row r="509" spans="12:15">
      <c r="L509" s="28"/>
      <c r="M509" s="28"/>
      <c r="N509" s="28"/>
      <c r="O509" s="28"/>
    </row>
    <row r="510" spans="12:15">
      <c r="L510" s="28"/>
      <c r="M510" s="28"/>
      <c r="N510" s="28"/>
      <c r="O510" s="28"/>
    </row>
    <row r="511" spans="12:15">
      <c r="L511" s="28"/>
      <c r="M511" s="28"/>
      <c r="N511" s="28"/>
      <c r="O511" s="28"/>
    </row>
    <row r="512" spans="12:15">
      <c r="L512" s="28"/>
      <c r="M512" s="28"/>
      <c r="N512" s="28"/>
      <c r="O512" s="28"/>
    </row>
    <row r="513" spans="12:15">
      <c r="L513" s="28"/>
      <c r="M513" s="28"/>
      <c r="N513" s="28"/>
      <c r="O513" s="28"/>
    </row>
    <row r="514" spans="12:15">
      <c r="L514" s="28"/>
      <c r="M514" s="28"/>
      <c r="N514" s="28"/>
      <c r="O514" s="28"/>
    </row>
    <row r="515" spans="12:15">
      <c r="L515" s="28"/>
      <c r="M515" s="28"/>
      <c r="N515" s="28"/>
      <c r="O515" s="28"/>
    </row>
    <row r="516" spans="12:15">
      <c r="L516" s="28"/>
      <c r="M516" s="28"/>
      <c r="N516" s="28"/>
      <c r="O516" s="28"/>
    </row>
    <row r="517" spans="12:15">
      <c r="L517" s="28"/>
      <c r="M517" s="28"/>
      <c r="N517" s="28"/>
      <c r="O517" s="28"/>
    </row>
    <row r="518" spans="12:15">
      <c r="L518" s="28"/>
      <c r="M518" s="28"/>
      <c r="N518" s="28"/>
      <c r="O518" s="28"/>
    </row>
    <row r="519" spans="12:15">
      <c r="L519" s="28"/>
      <c r="M519" s="28"/>
      <c r="N519" s="28"/>
      <c r="O519" s="28"/>
    </row>
    <row r="520" spans="12:15">
      <c r="L520" s="28"/>
      <c r="M520" s="28"/>
      <c r="N520" s="28"/>
      <c r="O520" s="28"/>
    </row>
    <row r="521" spans="12:15">
      <c r="L521" s="28"/>
      <c r="M521" s="28"/>
      <c r="N521" s="28"/>
      <c r="O521" s="28"/>
    </row>
    <row r="522" spans="12:15">
      <c r="L522" s="28"/>
      <c r="M522" s="28"/>
      <c r="N522" s="28"/>
      <c r="O522" s="28"/>
    </row>
    <row r="523" spans="12:15">
      <c r="L523" s="28"/>
      <c r="M523" s="28"/>
      <c r="N523" s="28"/>
      <c r="O523" s="28"/>
    </row>
    <row r="524" spans="12:15">
      <c r="L524" s="28"/>
      <c r="M524" s="28"/>
      <c r="N524" s="28"/>
      <c r="O524" s="28"/>
    </row>
    <row r="525" spans="12:15">
      <c r="L525" s="28"/>
      <c r="M525" s="28"/>
      <c r="N525" s="28"/>
      <c r="O525" s="28"/>
    </row>
    <row r="526" spans="12:15">
      <c r="L526" s="28"/>
      <c r="M526" s="28"/>
      <c r="N526" s="28"/>
      <c r="O526" s="28"/>
    </row>
    <row r="527" spans="12:15">
      <c r="L527" s="28"/>
      <c r="M527" s="28"/>
      <c r="N527" s="28"/>
      <c r="O527" s="28"/>
    </row>
    <row r="528" spans="12:15">
      <c r="L528" s="28"/>
      <c r="M528" s="28"/>
      <c r="N528" s="28"/>
      <c r="O528" s="28"/>
    </row>
    <row r="529" spans="12:15">
      <c r="L529" s="28"/>
      <c r="M529" s="28"/>
      <c r="N529" s="28"/>
      <c r="O529" s="28"/>
    </row>
    <row r="530" spans="12:15">
      <c r="L530" s="28"/>
      <c r="M530" s="28"/>
      <c r="N530" s="28"/>
      <c r="O530" s="28"/>
    </row>
    <row r="531" spans="12:15">
      <c r="L531" s="28"/>
      <c r="M531" s="28"/>
      <c r="N531" s="28"/>
      <c r="O531" s="28"/>
    </row>
    <row r="532" spans="12:15">
      <c r="L532" s="28"/>
      <c r="M532" s="28"/>
      <c r="N532" s="28"/>
      <c r="O532" s="28"/>
    </row>
    <row r="533" spans="12:15">
      <c r="L533" s="28"/>
      <c r="M533" s="28"/>
      <c r="N533" s="28"/>
      <c r="O533" s="28"/>
    </row>
    <row r="534" spans="12:15">
      <c r="L534" s="28"/>
      <c r="M534" s="28"/>
      <c r="N534" s="28"/>
      <c r="O534" s="28"/>
    </row>
    <row r="535" spans="12:15">
      <c r="L535" s="28"/>
      <c r="M535" s="28"/>
      <c r="N535" s="28"/>
      <c r="O535" s="28"/>
    </row>
    <row r="536" spans="12:15">
      <c r="L536" s="28"/>
      <c r="M536" s="28"/>
      <c r="N536" s="28"/>
      <c r="O536" s="28"/>
    </row>
    <row r="537" spans="12:15">
      <c r="L537" s="28"/>
      <c r="M537" s="28"/>
      <c r="N537" s="28"/>
      <c r="O537" s="28"/>
    </row>
    <row r="538" spans="12:15">
      <c r="L538" s="28"/>
      <c r="M538" s="28"/>
      <c r="N538" s="28"/>
      <c r="O538" s="28"/>
    </row>
    <row r="539" spans="12:15">
      <c r="L539" s="28"/>
      <c r="M539" s="28"/>
      <c r="N539" s="28"/>
      <c r="O539" s="28"/>
    </row>
    <row r="540" spans="12:15">
      <c r="L540" s="28"/>
      <c r="M540" s="28"/>
      <c r="N540" s="28"/>
      <c r="O540" s="28"/>
    </row>
    <row r="541" spans="12:15">
      <c r="L541" s="28"/>
      <c r="M541" s="28"/>
      <c r="N541" s="28"/>
      <c r="O541" s="28"/>
    </row>
    <row r="542" spans="12:15">
      <c r="L542" s="28"/>
      <c r="M542" s="28"/>
      <c r="N542" s="28"/>
      <c r="O542" s="28"/>
    </row>
    <row r="543" spans="12:15">
      <c r="L543" s="28"/>
      <c r="M543" s="28"/>
      <c r="N543" s="28"/>
      <c r="O543" s="28"/>
    </row>
    <row r="544" spans="12:15">
      <c r="L544" s="28"/>
      <c r="M544" s="28"/>
      <c r="N544" s="28"/>
      <c r="O544" s="28"/>
    </row>
    <row r="545" spans="12:15">
      <c r="L545" s="28"/>
      <c r="M545" s="28"/>
      <c r="N545" s="28"/>
      <c r="O545" s="28"/>
    </row>
    <row r="546" spans="12:15">
      <c r="L546" s="28"/>
      <c r="M546" s="28"/>
      <c r="N546" s="28"/>
      <c r="O546" s="28"/>
    </row>
    <row r="547" spans="12:15">
      <c r="L547" s="28"/>
      <c r="M547" s="28"/>
      <c r="N547" s="28"/>
      <c r="O547" s="28"/>
    </row>
    <row r="548" spans="12:15">
      <c r="L548" s="28"/>
      <c r="M548" s="28"/>
      <c r="N548" s="28"/>
      <c r="O548" s="28"/>
    </row>
    <row r="549" spans="12:15">
      <c r="L549" s="28"/>
      <c r="M549" s="28"/>
      <c r="N549" s="28"/>
      <c r="O549" s="28"/>
    </row>
    <row r="550" spans="12:15">
      <c r="L550" s="28"/>
      <c r="M550" s="28"/>
      <c r="N550" s="28"/>
      <c r="O550" s="28"/>
    </row>
    <row r="551" spans="12:15">
      <c r="L551" s="28"/>
      <c r="M551" s="28"/>
      <c r="N551" s="28"/>
      <c r="O551" s="28"/>
    </row>
    <row r="552" spans="12:15">
      <c r="L552" s="28"/>
      <c r="M552" s="28"/>
      <c r="N552" s="28"/>
      <c r="O552" s="28"/>
    </row>
    <row r="553" spans="12:15">
      <c r="L553" s="28"/>
      <c r="M553" s="28"/>
      <c r="N553" s="28"/>
      <c r="O553" s="28"/>
    </row>
    <row r="554" spans="12:15">
      <c r="L554" s="28"/>
      <c r="M554" s="28"/>
      <c r="N554" s="28"/>
      <c r="O554" s="28"/>
    </row>
    <row r="555" spans="12:15">
      <c r="L555" s="28"/>
      <c r="M555" s="28"/>
      <c r="N555" s="28"/>
      <c r="O555" s="28"/>
    </row>
    <row r="556" spans="12:15">
      <c r="L556" s="28"/>
      <c r="M556" s="28"/>
      <c r="N556" s="28"/>
      <c r="O556" s="28"/>
    </row>
    <row r="557" spans="12:15">
      <c r="L557" s="28"/>
      <c r="M557" s="28"/>
      <c r="N557" s="28"/>
      <c r="O557" s="28"/>
    </row>
    <row r="558" spans="12:15">
      <c r="L558" s="28"/>
      <c r="M558" s="28"/>
      <c r="N558" s="28"/>
      <c r="O558" s="28"/>
    </row>
    <row r="559" spans="12:15">
      <c r="L559" s="28"/>
      <c r="M559" s="28"/>
      <c r="N559" s="28"/>
      <c r="O559" s="28"/>
    </row>
    <row r="560" spans="12:15">
      <c r="L560" s="28"/>
      <c r="M560" s="28"/>
      <c r="N560" s="28"/>
      <c r="O560" s="28"/>
    </row>
    <row r="561" spans="12:15">
      <c r="L561" s="28"/>
      <c r="M561" s="28"/>
      <c r="N561" s="28"/>
      <c r="O561" s="28"/>
    </row>
    <row r="562" spans="12:15">
      <c r="L562" s="28"/>
      <c r="M562" s="28"/>
      <c r="N562" s="28"/>
      <c r="O562" s="28"/>
    </row>
    <row r="563" spans="12:15">
      <c r="L563" s="28"/>
      <c r="M563" s="28"/>
      <c r="N563" s="28"/>
      <c r="O563" s="28"/>
    </row>
    <row r="564" spans="12:15">
      <c r="L564" s="28"/>
      <c r="M564" s="28"/>
      <c r="N564" s="28"/>
      <c r="O564" s="28"/>
    </row>
    <row r="565" spans="12:15">
      <c r="L565" s="28"/>
      <c r="M565" s="28"/>
      <c r="N565" s="28"/>
      <c r="O565" s="28"/>
    </row>
    <row r="566" spans="12:15">
      <c r="L566" s="28"/>
      <c r="M566" s="28"/>
      <c r="N566" s="28"/>
      <c r="O566" s="28"/>
    </row>
    <row r="567" spans="12:15">
      <c r="L567" s="28"/>
      <c r="M567" s="28"/>
      <c r="N567" s="28"/>
      <c r="O567" s="28"/>
    </row>
    <row r="568" spans="12:15">
      <c r="L568" s="28"/>
      <c r="M568" s="28"/>
      <c r="N568" s="28"/>
      <c r="O568" s="28"/>
    </row>
    <row r="569" spans="12:15">
      <c r="L569" s="28"/>
      <c r="M569" s="28"/>
      <c r="N569" s="28"/>
      <c r="O569" s="28"/>
    </row>
    <row r="570" spans="12:15">
      <c r="L570" s="28"/>
      <c r="M570" s="28"/>
      <c r="N570" s="28"/>
      <c r="O570" s="28"/>
    </row>
    <row r="571" spans="12:15">
      <c r="L571" s="28"/>
      <c r="M571" s="28"/>
      <c r="N571" s="28"/>
      <c r="O571" s="28"/>
    </row>
    <row r="572" spans="12:15">
      <c r="L572" s="28"/>
      <c r="M572" s="28"/>
      <c r="N572" s="28"/>
      <c r="O572" s="28"/>
    </row>
    <row r="573" spans="12:15">
      <c r="L573" s="28"/>
      <c r="M573" s="28"/>
      <c r="N573" s="28"/>
      <c r="O573" s="28"/>
    </row>
    <row r="574" spans="12:15">
      <c r="L574" s="28"/>
      <c r="M574" s="28"/>
      <c r="N574" s="28"/>
      <c r="O574" s="28"/>
    </row>
    <row r="575" spans="12:15">
      <c r="L575" s="28"/>
      <c r="M575" s="28"/>
      <c r="N575" s="28"/>
      <c r="O575" s="28"/>
    </row>
    <row r="576" spans="12:15">
      <c r="L576" s="28"/>
      <c r="M576" s="28"/>
      <c r="N576" s="28"/>
      <c r="O576" s="28"/>
    </row>
    <row r="577" spans="12:15">
      <c r="L577" s="28"/>
      <c r="M577" s="28"/>
      <c r="N577" s="28"/>
      <c r="O577" s="28"/>
    </row>
    <row r="578" spans="12:15">
      <c r="L578" s="28"/>
      <c r="M578" s="28"/>
      <c r="N578" s="28"/>
      <c r="O578" s="28"/>
    </row>
    <row r="579" spans="12:15">
      <c r="L579" s="28"/>
      <c r="M579" s="28"/>
      <c r="N579" s="28"/>
      <c r="O579" s="28"/>
    </row>
    <row r="580" spans="12:15">
      <c r="L580" s="28"/>
      <c r="M580" s="28"/>
      <c r="N580" s="28"/>
      <c r="O580" s="28"/>
    </row>
    <row r="581" spans="12:15">
      <c r="L581" s="28"/>
      <c r="M581" s="28"/>
      <c r="N581" s="28"/>
      <c r="O581" s="28"/>
    </row>
    <row r="582" spans="12:15">
      <c r="L582" s="28"/>
      <c r="M582" s="28"/>
      <c r="N582" s="28"/>
      <c r="O582" s="28"/>
    </row>
    <row r="583" spans="12:15">
      <c r="L583" s="28"/>
      <c r="M583" s="28"/>
      <c r="N583" s="28"/>
      <c r="O583" s="28"/>
    </row>
    <row r="584" spans="12:15">
      <c r="L584" s="28"/>
      <c r="M584" s="28"/>
      <c r="N584" s="28"/>
      <c r="O584" s="28"/>
    </row>
    <row r="585" spans="12:15">
      <c r="L585" s="28"/>
      <c r="M585" s="28"/>
      <c r="N585" s="28"/>
      <c r="O585" s="28"/>
    </row>
    <row r="586" spans="12:15">
      <c r="L586" s="28"/>
      <c r="M586" s="28"/>
      <c r="N586" s="28"/>
      <c r="O586" s="28"/>
    </row>
    <row r="587" spans="12:15">
      <c r="L587" s="28"/>
      <c r="M587" s="28"/>
      <c r="N587" s="28"/>
      <c r="O587" s="28"/>
    </row>
    <row r="588" spans="12:15">
      <c r="L588" s="28"/>
      <c r="M588" s="28"/>
      <c r="N588" s="28"/>
      <c r="O588" s="28"/>
    </row>
    <row r="589" spans="12:15">
      <c r="L589" s="28"/>
      <c r="M589" s="28"/>
      <c r="N589" s="28"/>
      <c r="O589" s="28"/>
    </row>
    <row r="590" spans="12:15">
      <c r="L590" s="28"/>
      <c r="M590" s="28"/>
      <c r="N590" s="28"/>
      <c r="O590" s="28"/>
    </row>
    <row r="591" spans="12:15">
      <c r="L591" s="28"/>
      <c r="M591" s="28"/>
      <c r="N591" s="28"/>
      <c r="O591" s="28"/>
    </row>
    <row r="592" spans="12:15">
      <c r="L592" s="28"/>
      <c r="M592" s="28"/>
      <c r="N592" s="28"/>
      <c r="O592" s="28"/>
    </row>
    <row r="593" spans="12:15">
      <c r="L593" s="28"/>
      <c r="M593" s="28"/>
      <c r="N593" s="28"/>
      <c r="O593" s="28"/>
    </row>
    <row r="594" spans="12:15">
      <c r="L594" s="28"/>
      <c r="M594" s="28"/>
      <c r="N594" s="28"/>
      <c r="O594" s="28"/>
    </row>
    <row r="595" spans="12:15">
      <c r="L595" s="28"/>
      <c r="M595" s="28"/>
      <c r="N595" s="28"/>
      <c r="O595" s="28"/>
    </row>
    <row r="596" spans="12:15">
      <c r="L596" s="28"/>
      <c r="M596" s="28"/>
      <c r="N596" s="28"/>
      <c r="O596" s="28"/>
    </row>
    <row r="597" spans="12:15">
      <c r="L597" s="28"/>
      <c r="M597" s="28"/>
      <c r="N597" s="28"/>
      <c r="O597" s="28"/>
    </row>
    <row r="598" spans="12:15">
      <c r="L598" s="28"/>
      <c r="M598" s="28"/>
      <c r="N598" s="28"/>
      <c r="O598" s="28"/>
    </row>
    <row r="599" spans="12:15">
      <c r="L599" s="28"/>
      <c r="M599" s="28"/>
      <c r="N599" s="28"/>
      <c r="O599" s="28"/>
    </row>
    <row r="600" spans="12:15">
      <c r="L600" s="28"/>
      <c r="M600" s="28"/>
      <c r="N600" s="28"/>
      <c r="O600" s="28"/>
    </row>
    <row r="601" spans="12:15">
      <c r="L601" s="28"/>
      <c r="M601" s="28"/>
      <c r="N601" s="28"/>
      <c r="O601" s="28"/>
    </row>
    <row r="602" spans="12:15">
      <c r="L602" s="28"/>
      <c r="M602" s="28"/>
      <c r="N602" s="28"/>
      <c r="O602" s="28"/>
    </row>
    <row r="603" spans="12:15">
      <c r="L603" s="28"/>
      <c r="M603" s="28"/>
      <c r="N603" s="28"/>
      <c r="O603" s="28"/>
    </row>
    <row r="604" spans="12:15">
      <c r="L604" s="28"/>
      <c r="M604" s="28"/>
      <c r="N604" s="28"/>
      <c r="O604" s="28"/>
    </row>
    <row r="605" spans="12:15">
      <c r="L605" s="28"/>
      <c r="M605" s="28"/>
      <c r="N605" s="28"/>
      <c r="O605" s="28"/>
    </row>
    <row r="606" spans="12:15">
      <c r="L606" s="28"/>
      <c r="M606" s="28"/>
      <c r="N606" s="28"/>
      <c r="O606" s="28"/>
    </row>
    <row r="607" spans="12:15">
      <c r="L607" s="28"/>
      <c r="M607" s="28"/>
      <c r="N607" s="28"/>
      <c r="O607" s="28"/>
    </row>
    <row r="608" spans="12:15">
      <c r="L608" s="28"/>
      <c r="M608" s="28"/>
      <c r="N608" s="28"/>
      <c r="O608" s="28"/>
    </row>
    <row r="609" spans="12:15">
      <c r="L609" s="28"/>
      <c r="M609" s="28"/>
      <c r="N609" s="28"/>
      <c r="O609" s="28"/>
    </row>
    <row r="610" spans="12:15">
      <c r="L610" s="28"/>
      <c r="M610" s="28"/>
      <c r="N610" s="28"/>
      <c r="O610" s="28"/>
    </row>
    <row r="611" spans="12:15">
      <c r="L611" s="28"/>
      <c r="M611" s="28"/>
      <c r="N611" s="28"/>
      <c r="O611" s="28"/>
    </row>
    <row r="612" spans="12:15">
      <c r="L612" s="28"/>
      <c r="M612" s="28"/>
      <c r="N612" s="28"/>
      <c r="O612" s="28"/>
    </row>
    <row r="613" spans="12:15">
      <c r="L613" s="28"/>
      <c r="M613" s="28"/>
      <c r="N613" s="28"/>
      <c r="O613" s="28"/>
    </row>
    <row r="614" spans="12:15">
      <c r="L614" s="28"/>
      <c r="M614" s="28"/>
      <c r="N614" s="28"/>
      <c r="O614" s="28"/>
    </row>
    <row r="615" spans="12:15">
      <c r="L615" s="28"/>
      <c r="M615" s="28"/>
      <c r="N615" s="28"/>
      <c r="O615" s="28"/>
    </row>
    <row r="616" spans="12:15">
      <c r="L616" s="28"/>
      <c r="M616" s="28"/>
      <c r="N616" s="28"/>
      <c r="O616" s="28"/>
    </row>
    <row r="617" spans="12:15">
      <c r="L617" s="28"/>
      <c r="M617" s="28"/>
      <c r="N617" s="28"/>
      <c r="O617" s="28"/>
    </row>
    <row r="618" spans="12:15">
      <c r="L618" s="28"/>
      <c r="M618" s="28"/>
      <c r="N618" s="28"/>
      <c r="O618" s="28"/>
    </row>
    <row r="619" spans="12:15">
      <c r="L619" s="28"/>
      <c r="M619" s="28"/>
      <c r="N619" s="28"/>
      <c r="O619" s="28"/>
    </row>
    <row r="620" spans="12:15">
      <c r="L620" s="28"/>
      <c r="M620" s="28"/>
      <c r="N620" s="28"/>
      <c r="O620" s="28"/>
    </row>
    <row r="621" spans="12:15">
      <c r="L621" s="28"/>
      <c r="M621" s="28"/>
      <c r="N621" s="28"/>
      <c r="O621" s="28"/>
    </row>
    <row r="622" spans="12:15">
      <c r="L622" s="28"/>
      <c r="M622" s="28"/>
      <c r="N622" s="28"/>
      <c r="O622" s="28"/>
    </row>
    <row r="623" spans="12:15">
      <c r="L623" s="28"/>
      <c r="M623" s="28"/>
      <c r="N623" s="28"/>
      <c r="O623" s="28"/>
    </row>
    <row r="624" spans="12:15">
      <c r="L624" s="28"/>
      <c r="M624" s="28"/>
      <c r="N624" s="28"/>
      <c r="O624" s="28"/>
    </row>
    <row r="625" spans="12:15">
      <c r="L625" s="28"/>
      <c r="M625" s="28"/>
      <c r="N625" s="28"/>
      <c r="O625" s="28"/>
    </row>
    <row r="626" spans="12:15">
      <c r="L626" s="28"/>
      <c r="M626" s="28"/>
      <c r="N626" s="28"/>
      <c r="O626" s="28"/>
    </row>
    <row r="627" spans="12:15">
      <c r="L627" s="28"/>
      <c r="M627" s="28"/>
      <c r="N627" s="28"/>
      <c r="O627" s="28"/>
    </row>
    <row r="628" spans="12:15">
      <c r="L628" s="28"/>
      <c r="M628" s="28"/>
      <c r="N628" s="28"/>
      <c r="O628" s="28"/>
    </row>
    <row r="629" spans="12:15">
      <c r="L629" s="28"/>
      <c r="M629" s="28"/>
      <c r="N629" s="28"/>
      <c r="O629" s="28"/>
    </row>
    <row r="630" spans="12:15">
      <c r="L630" s="28"/>
      <c r="M630" s="28"/>
      <c r="N630" s="28"/>
      <c r="O630" s="28"/>
    </row>
    <row r="631" spans="12:15">
      <c r="L631" s="28"/>
      <c r="M631" s="28"/>
      <c r="N631" s="28"/>
      <c r="O631" s="28"/>
    </row>
    <row r="632" spans="12:15">
      <c r="L632" s="28"/>
      <c r="M632" s="28"/>
      <c r="N632" s="28"/>
      <c r="O632" s="28"/>
    </row>
    <row r="633" spans="12:15">
      <c r="L633" s="28"/>
      <c r="M633" s="28"/>
      <c r="N633" s="28"/>
      <c r="O633" s="28"/>
    </row>
    <row r="634" spans="12:15">
      <c r="L634" s="28"/>
      <c r="M634" s="28"/>
      <c r="N634" s="28"/>
      <c r="O634" s="28"/>
    </row>
    <row r="635" spans="12:15">
      <c r="L635" s="28"/>
      <c r="M635" s="28"/>
      <c r="N635" s="28"/>
      <c r="O635" s="28"/>
    </row>
    <row r="636" spans="12:15">
      <c r="L636" s="28"/>
      <c r="M636" s="28"/>
      <c r="N636" s="28"/>
      <c r="O636" s="28"/>
    </row>
    <row r="637" spans="12:15">
      <c r="L637" s="28"/>
      <c r="M637" s="28"/>
      <c r="N637" s="28"/>
      <c r="O637" s="28"/>
    </row>
    <row r="638" spans="12:15">
      <c r="L638" s="28"/>
      <c r="M638" s="28"/>
      <c r="N638" s="28"/>
      <c r="O638" s="28"/>
    </row>
    <row r="639" spans="12:15">
      <c r="L639" s="28"/>
      <c r="M639" s="28"/>
      <c r="N639" s="28"/>
      <c r="O639" s="28"/>
    </row>
    <row r="640" spans="12:15">
      <c r="L640" s="28"/>
      <c r="M640" s="28"/>
      <c r="N640" s="28"/>
      <c r="O640" s="28"/>
    </row>
    <row r="641" spans="12:15">
      <c r="L641" s="28"/>
      <c r="M641" s="28"/>
      <c r="N641" s="28"/>
      <c r="O641" s="28"/>
    </row>
    <row r="642" spans="12:15">
      <c r="L642" s="28"/>
      <c r="M642" s="28"/>
      <c r="N642" s="28"/>
      <c r="O642" s="28"/>
    </row>
    <row r="643" spans="12:15">
      <c r="L643" s="28"/>
      <c r="M643" s="28"/>
      <c r="N643" s="28"/>
      <c r="O643" s="28"/>
    </row>
    <row r="644" spans="12:15">
      <c r="L644" s="28"/>
      <c r="M644" s="28"/>
      <c r="N644" s="28"/>
      <c r="O644" s="28"/>
    </row>
    <row r="645" spans="12:15">
      <c r="L645" s="28"/>
      <c r="M645" s="28"/>
      <c r="N645" s="28"/>
      <c r="O645" s="28"/>
    </row>
    <row r="646" spans="12:15">
      <c r="L646" s="28"/>
      <c r="M646" s="28"/>
      <c r="N646" s="28"/>
      <c r="O646" s="28"/>
    </row>
    <row r="647" spans="12:15">
      <c r="L647" s="28"/>
      <c r="M647" s="28"/>
      <c r="N647" s="28"/>
      <c r="O647" s="28"/>
    </row>
    <row r="648" spans="12:15">
      <c r="L648" s="28"/>
      <c r="M648" s="28"/>
      <c r="N648" s="28"/>
      <c r="O648" s="28"/>
    </row>
    <row r="649" spans="12:15">
      <c r="L649" s="28"/>
      <c r="M649" s="28"/>
      <c r="N649" s="28"/>
      <c r="O649" s="28"/>
    </row>
    <row r="650" spans="12:15">
      <c r="L650" s="28"/>
      <c r="M650" s="28"/>
      <c r="N650" s="28"/>
      <c r="O650" s="28"/>
    </row>
    <row r="651" spans="12:15">
      <c r="L651" s="28"/>
      <c r="M651" s="28"/>
      <c r="N651" s="28"/>
      <c r="O651" s="28"/>
    </row>
    <row r="652" spans="12:15">
      <c r="L652" s="28"/>
      <c r="M652" s="28"/>
      <c r="N652" s="28"/>
      <c r="O652" s="28"/>
    </row>
    <row r="653" spans="12:15">
      <c r="L653" s="28"/>
      <c r="M653" s="28"/>
      <c r="N653" s="28"/>
      <c r="O653" s="28"/>
    </row>
    <row r="654" spans="12:15">
      <c r="L654" s="28"/>
      <c r="M654" s="28"/>
      <c r="N654" s="28"/>
      <c r="O654" s="28"/>
    </row>
    <row r="655" spans="12:15">
      <c r="L655" s="28"/>
      <c r="M655" s="28"/>
      <c r="N655" s="28"/>
      <c r="O655" s="28"/>
    </row>
    <row r="656" spans="12:15">
      <c r="L656" s="28"/>
      <c r="M656" s="28"/>
      <c r="N656" s="28"/>
      <c r="O656" s="28"/>
    </row>
    <row r="657" spans="12:15">
      <c r="L657" s="28"/>
      <c r="M657" s="28"/>
      <c r="N657" s="28"/>
      <c r="O657" s="28"/>
    </row>
    <row r="658" spans="12:15">
      <c r="L658" s="28"/>
      <c r="M658" s="28"/>
      <c r="N658" s="28"/>
      <c r="O658" s="28"/>
    </row>
    <row r="659" spans="12:15">
      <c r="L659" s="28"/>
      <c r="M659" s="28"/>
      <c r="N659" s="28"/>
      <c r="O659" s="28"/>
    </row>
    <row r="660" spans="12:15">
      <c r="L660" s="28"/>
      <c r="M660" s="28"/>
      <c r="N660" s="28"/>
      <c r="O660" s="28"/>
    </row>
    <row r="661" spans="12:15">
      <c r="L661" s="28"/>
      <c r="M661" s="28"/>
      <c r="N661" s="28"/>
      <c r="O661" s="28"/>
    </row>
    <row r="662" spans="12:15">
      <c r="L662" s="28"/>
      <c r="M662" s="28"/>
      <c r="N662" s="28"/>
      <c r="O662" s="28"/>
    </row>
    <row r="663" spans="12:15">
      <c r="L663" s="28"/>
      <c r="M663" s="28"/>
      <c r="N663" s="28"/>
      <c r="O663" s="28"/>
    </row>
    <row r="664" spans="12:15">
      <c r="L664" s="28"/>
      <c r="M664" s="28"/>
      <c r="N664" s="28"/>
      <c r="O664" s="28"/>
    </row>
    <row r="665" spans="12:15">
      <c r="L665" s="28"/>
      <c r="M665" s="28"/>
      <c r="N665" s="28"/>
      <c r="O665" s="28"/>
    </row>
    <row r="666" spans="12:15">
      <c r="L666" s="28"/>
      <c r="M666" s="28"/>
      <c r="N666" s="28"/>
      <c r="O666" s="28"/>
    </row>
    <row r="667" spans="12:15">
      <c r="L667" s="28"/>
      <c r="M667" s="28"/>
      <c r="N667" s="28"/>
      <c r="O667" s="28"/>
    </row>
    <row r="668" spans="12:15">
      <c r="L668" s="28"/>
      <c r="M668" s="28"/>
      <c r="N668" s="28"/>
      <c r="O668" s="28"/>
    </row>
    <row r="669" spans="12:15">
      <c r="L669" s="28"/>
      <c r="M669" s="28"/>
      <c r="N669" s="28"/>
      <c r="O669" s="28"/>
    </row>
    <row r="670" spans="12:15">
      <c r="L670" s="28"/>
      <c r="M670" s="28"/>
      <c r="N670" s="28"/>
      <c r="O670" s="28"/>
    </row>
    <row r="671" spans="12:15">
      <c r="L671" s="28"/>
      <c r="M671" s="28"/>
      <c r="N671" s="28"/>
      <c r="O671" s="28"/>
    </row>
    <row r="672" spans="12:15">
      <c r="L672" s="28"/>
      <c r="M672" s="28"/>
      <c r="N672" s="28"/>
      <c r="O672" s="28"/>
    </row>
    <row r="673" spans="12:15">
      <c r="L673" s="28"/>
      <c r="M673" s="28"/>
      <c r="N673" s="28"/>
      <c r="O673" s="28"/>
    </row>
    <row r="674" spans="12:15">
      <c r="L674" s="28"/>
      <c r="M674" s="28"/>
      <c r="N674" s="28"/>
      <c r="O674" s="28"/>
    </row>
    <row r="675" spans="12:15">
      <c r="L675" s="28"/>
      <c r="M675" s="28"/>
      <c r="N675" s="28"/>
      <c r="O675" s="28"/>
    </row>
    <row r="676" spans="12:15">
      <c r="L676" s="28"/>
      <c r="M676" s="28"/>
      <c r="N676" s="28"/>
      <c r="O676" s="28"/>
    </row>
    <row r="677" spans="12:15">
      <c r="L677" s="28"/>
      <c r="M677" s="28"/>
      <c r="N677" s="28"/>
      <c r="O677" s="28"/>
    </row>
    <row r="678" spans="12:15">
      <c r="L678" s="28"/>
      <c r="M678" s="28"/>
      <c r="N678" s="28"/>
      <c r="O678" s="28"/>
    </row>
    <row r="679" spans="12:15">
      <c r="L679" s="28"/>
      <c r="M679" s="28"/>
      <c r="N679" s="28"/>
      <c r="O679" s="28"/>
    </row>
    <row r="680" spans="12:15">
      <c r="L680" s="28"/>
      <c r="M680" s="28"/>
      <c r="N680" s="28"/>
      <c r="O680" s="28"/>
    </row>
    <row r="681" spans="12:15">
      <c r="L681" s="28"/>
      <c r="M681" s="28"/>
      <c r="N681" s="28"/>
      <c r="O681" s="28"/>
    </row>
    <row r="682" spans="12:15">
      <c r="L682" s="28"/>
      <c r="M682" s="28"/>
      <c r="N682" s="28"/>
      <c r="O682" s="28"/>
    </row>
    <row r="683" spans="12:15">
      <c r="L683" s="28"/>
      <c r="M683" s="28"/>
      <c r="N683" s="28"/>
      <c r="O683" s="28"/>
    </row>
    <row r="684" spans="12:15">
      <c r="L684" s="28"/>
      <c r="M684" s="28"/>
      <c r="N684" s="28"/>
      <c r="O684" s="28"/>
    </row>
    <row r="685" spans="12:15">
      <c r="L685" s="28"/>
      <c r="M685" s="28"/>
      <c r="N685" s="28"/>
      <c r="O685" s="28"/>
    </row>
    <row r="686" spans="12:15">
      <c r="L686" s="28"/>
      <c r="M686" s="28"/>
      <c r="N686" s="28"/>
      <c r="O686" s="28"/>
    </row>
    <row r="687" spans="12:15">
      <c r="L687" s="28"/>
      <c r="M687" s="28"/>
      <c r="N687" s="28"/>
      <c r="O687" s="28"/>
    </row>
    <row r="688" spans="12:15">
      <c r="L688" s="28"/>
      <c r="M688" s="28"/>
      <c r="N688" s="28"/>
      <c r="O688" s="28"/>
    </row>
    <row r="689" spans="12:15">
      <c r="L689" s="28"/>
      <c r="M689" s="28"/>
      <c r="N689" s="28"/>
      <c r="O689" s="28"/>
    </row>
    <row r="690" spans="12:15">
      <c r="L690" s="28"/>
      <c r="M690" s="28"/>
      <c r="N690" s="28"/>
      <c r="O690" s="28"/>
    </row>
    <row r="691" spans="12:15">
      <c r="L691" s="28"/>
      <c r="M691" s="28"/>
      <c r="N691" s="28"/>
      <c r="O691" s="28"/>
    </row>
    <row r="692" spans="12:15">
      <c r="L692" s="28"/>
      <c r="M692" s="28"/>
      <c r="N692" s="28"/>
      <c r="O692" s="28"/>
    </row>
    <row r="693" spans="12:15">
      <c r="L693" s="28"/>
      <c r="M693" s="28"/>
      <c r="N693" s="28"/>
      <c r="O693" s="28"/>
    </row>
    <row r="694" spans="12:15">
      <c r="L694" s="28"/>
      <c r="M694" s="28"/>
      <c r="N694" s="28"/>
      <c r="O694" s="28"/>
    </row>
    <row r="695" spans="12:15">
      <c r="L695" s="28"/>
      <c r="M695" s="28"/>
      <c r="N695" s="28"/>
      <c r="O695" s="28"/>
    </row>
    <row r="696" spans="12:15">
      <c r="L696" s="28"/>
      <c r="M696" s="28"/>
      <c r="N696" s="28"/>
      <c r="O696" s="28"/>
    </row>
    <row r="697" spans="12:15">
      <c r="L697" s="28"/>
      <c r="M697" s="28"/>
      <c r="N697" s="28"/>
      <c r="O697" s="28"/>
    </row>
    <row r="698" spans="12:15">
      <c r="L698" s="28"/>
      <c r="M698" s="28"/>
      <c r="N698" s="28"/>
      <c r="O698" s="28"/>
    </row>
    <row r="699" spans="12:15">
      <c r="L699" s="28"/>
      <c r="M699" s="28"/>
      <c r="N699" s="28"/>
      <c r="O699" s="28"/>
    </row>
    <row r="700" spans="12:15">
      <c r="L700" s="28"/>
      <c r="M700" s="28"/>
      <c r="N700" s="28"/>
      <c r="O700" s="28"/>
    </row>
    <row r="701" spans="12:15">
      <c r="L701" s="28"/>
      <c r="M701" s="28"/>
      <c r="N701" s="28"/>
      <c r="O701" s="28"/>
    </row>
    <row r="702" spans="12:15">
      <c r="L702" s="28"/>
      <c r="M702" s="28"/>
      <c r="N702" s="28"/>
      <c r="O702" s="28"/>
    </row>
    <row r="703" spans="12:15">
      <c r="L703" s="28"/>
      <c r="M703" s="28"/>
      <c r="N703" s="28"/>
      <c r="O703" s="28"/>
    </row>
    <row r="704" spans="12:15">
      <c r="L704" s="28"/>
      <c r="M704" s="28"/>
      <c r="N704" s="28"/>
      <c r="O704" s="28"/>
    </row>
    <row r="705" spans="12:15">
      <c r="L705" s="28"/>
      <c r="M705" s="28"/>
      <c r="N705" s="28"/>
      <c r="O705" s="28"/>
    </row>
    <row r="706" spans="12:15">
      <c r="L706" s="28"/>
      <c r="M706" s="28"/>
      <c r="N706" s="28"/>
      <c r="O706" s="28"/>
    </row>
    <row r="707" spans="12:15">
      <c r="L707" s="28"/>
      <c r="M707" s="28"/>
      <c r="N707" s="28"/>
      <c r="O707" s="28"/>
    </row>
    <row r="708" spans="12:15">
      <c r="L708" s="28"/>
      <c r="M708" s="28"/>
      <c r="N708" s="28"/>
      <c r="O708" s="28"/>
    </row>
    <row r="709" spans="12:15">
      <c r="L709" s="28"/>
      <c r="M709" s="28"/>
      <c r="N709" s="28"/>
      <c r="O709" s="28"/>
    </row>
    <row r="710" spans="12:15">
      <c r="L710" s="28"/>
      <c r="M710" s="28"/>
      <c r="N710" s="28"/>
      <c r="O710" s="28"/>
    </row>
    <row r="711" spans="12:15">
      <c r="L711" s="28"/>
      <c r="M711" s="28"/>
      <c r="N711" s="28"/>
      <c r="O711" s="28"/>
    </row>
    <row r="712" spans="12:15">
      <c r="L712" s="28"/>
      <c r="M712" s="28"/>
      <c r="N712" s="28"/>
      <c r="O712" s="28"/>
    </row>
    <row r="713" spans="12:15">
      <c r="L713" s="28"/>
      <c r="M713" s="28"/>
      <c r="N713" s="28"/>
      <c r="O713" s="28"/>
    </row>
    <row r="714" spans="12:15">
      <c r="L714" s="28"/>
      <c r="M714" s="28"/>
      <c r="N714" s="28"/>
      <c r="O714" s="28"/>
    </row>
    <row r="715" spans="12:15">
      <c r="L715" s="28"/>
      <c r="M715" s="28"/>
      <c r="N715" s="28"/>
      <c r="O715" s="28"/>
    </row>
    <row r="716" spans="12:15">
      <c r="L716" s="28"/>
      <c r="M716" s="28"/>
      <c r="N716" s="28"/>
      <c r="O716" s="28"/>
    </row>
    <row r="717" spans="12:15">
      <c r="L717" s="28"/>
      <c r="M717" s="28"/>
      <c r="N717" s="28"/>
      <c r="O717" s="28"/>
    </row>
    <row r="718" spans="12:15">
      <c r="L718" s="28"/>
      <c r="M718" s="28"/>
      <c r="N718" s="28"/>
      <c r="O718" s="28"/>
    </row>
    <row r="719" spans="12:15">
      <c r="L719" s="28"/>
      <c r="M719" s="28"/>
      <c r="N719" s="28"/>
      <c r="O719" s="28"/>
    </row>
    <row r="720" spans="12:15">
      <c r="L720" s="28"/>
      <c r="M720" s="28"/>
      <c r="N720" s="28"/>
      <c r="O720" s="28"/>
    </row>
    <row r="721" spans="12:15">
      <c r="L721" s="28"/>
      <c r="M721" s="28"/>
      <c r="N721" s="28"/>
      <c r="O721" s="28"/>
    </row>
    <row r="722" spans="12:15">
      <c r="L722" s="28"/>
      <c r="M722" s="28"/>
      <c r="N722" s="28"/>
      <c r="O722" s="28"/>
    </row>
    <row r="723" spans="12:15">
      <c r="L723" s="28"/>
      <c r="M723" s="28"/>
      <c r="N723" s="28"/>
      <c r="O723" s="28"/>
    </row>
    <row r="724" spans="12:15">
      <c r="L724" s="28"/>
      <c r="M724" s="28"/>
      <c r="N724" s="28"/>
      <c r="O724" s="28"/>
    </row>
    <row r="725" spans="12:15">
      <c r="L725" s="28"/>
      <c r="M725" s="28"/>
      <c r="N725" s="28"/>
      <c r="O725" s="28"/>
    </row>
    <row r="726" spans="12:15">
      <c r="L726" s="28"/>
      <c r="M726" s="28"/>
      <c r="N726" s="28"/>
      <c r="O726" s="28"/>
    </row>
    <row r="727" spans="12:15">
      <c r="L727" s="28"/>
      <c r="M727" s="28"/>
      <c r="N727" s="28"/>
      <c r="O727" s="28"/>
    </row>
    <row r="728" spans="12:15">
      <c r="L728" s="28"/>
      <c r="M728" s="28"/>
      <c r="N728" s="28"/>
      <c r="O728" s="28"/>
    </row>
    <row r="729" spans="12:15">
      <c r="L729" s="28"/>
      <c r="M729" s="28"/>
      <c r="N729" s="28"/>
      <c r="O729" s="28"/>
    </row>
    <row r="730" spans="12:15">
      <c r="L730" s="28"/>
      <c r="M730" s="28"/>
      <c r="N730" s="28"/>
      <c r="O730" s="28"/>
    </row>
    <row r="731" spans="12:15">
      <c r="L731" s="28"/>
      <c r="M731" s="28"/>
      <c r="N731" s="28"/>
      <c r="O731" s="28"/>
    </row>
    <row r="732" spans="12:15">
      <c r="L732" s="28"/>
      <c r="M732" s="28"/>
      <c r="N732" s="28"/>
      <c r="O732" s="28"/>
    </row>
    <row r="733" spans="12:15">
      <c r="L733" s="28"/>
      <c r="M733" s="28"/>
      <c r="N733" s="28"/>
      <c r="O733" s="28"/>
    </row>
    <row r="734" spans="12:15">
      <c r="L734" s="28"/>
      <c r="M734" s="28"/>
      <c r="N734" s="28"/>
      <c r="O734" s="28"/>
    </row>
    <row r="735" spans="12:15">
      <c r="L735" s="28"/>
      <c r="M735" s="28"/>
      <c r="N735" s="28"/>
      <c r="O735" s="28"/>
    </row>
    <row r="736" spans="12:15">
      <c r="L736" s="28"/>
      <c r="M736" s="28"/>
      <c r="N736" s="28"/>
      <c r="O736" s="28"/>
    </row>
    <row r="737" spans="12:15">
      <c r="L737" s="28"/>
      <c r="M737" s="28"/>
      <c r="N737" s="28"/>
      <c r="O737" s="28"/>
    </row>
    <row r="738" spans="12:15">
      <c r="L738" s="28"/>
      <c r="M738" s="28"/>
      <c r="N738" s="28"/>
      <c r="O738" s="28"/>
    </row>
    <row r="739" spans="12:15">
      <c r="L739" s="28"/>
      <c r="M739" s="28"/>
      <c r="N739" s="28"/>
      <c r="O739" s="28"/>
    </row>
    <row r="740" spans="12:15">
      <c r="L740" s="28"/>
      <c r="M740" s="28"/>
      <c r="N740" s="28"/>
      <c r="O740" s="28"/>
    </row>
    <row r="741" spans="12:15">
      <c r="L741" s="28"/>
      <c r="M741" s="28"/>
      <c r="N741" s="28"/>
      <c r="O741" s="28"/>
    </row>
    <row r="742" spans="12:15">
      <c r="L742" s="28"/>
      <c r="M742" s="28"/>
      <c r="N742" s="28"/>
      <c r="O742" s="28"/>
    </row>
    <row r="743" spans="12:15">
      <c r="L743" s="28"/>
      <c r="M743" s="28"/>
      <c r="N743" s="28"/>
      <c r="O743" s="28"/>
    </row>
    <row r="744" spans="12:15">
      <c r="L744" s="28"/>
      <c r="M744" s="28"/>
      <c r="N744" s="28"/>
      <c r="O744" s="28"/>
    </row>
    <row r="745" spans="12:15">
      <c r="L745" s="28"/>
      <c r="M745" s="28"/>
      <c r="N745" s="28"/>
      <c r="O745" s="28"/>
    </row>
    <row r="746" spans="12:15">
      <c r="L746" s="28"/>
      <c r="M746" s="28"/>
      <c r="N746" s="28"/>
      <c r="O746" s="28"/>
    </row>
    <row r="747" spans="12:15">
      <c r="L747" s="28"/>
      <c r="M747" s="28"/>
      <c r="N747" s="28"/>
      <c r="O747" s="28"/>
    </row>
    <row r="748" spans="12:15">
      <c r="L748" s="28"/>
      <c r="M748" s="28"/>
      <c r="N748" s="28"/>
      <c r="O748" s="28"/>
    </row>
    <row r="749" spans="12:15">
      <c r="L749" s="28"/>
      <c r="M749" s="28"/>
      <c r="N749" s="28"/>
      <c r="O749" s="28"/>
    </row>
    <row r="750" spans="12:15">
      <c r="L750" s="28"/>
      <c r="M750" s="28"/>
      <c r="N750" s="28"/>
      <c r="O750" s="28"/>
    </row>
    <row r="751" spans="12:15">
      <c r="L751" s="28"/>
      <c r="M751" s="28"/>
      <c r="N751" s="28"/>
      <c r="O751" s="28"/>
    </row>
    <row r="752" spans="12:15">
      <c r="L752" s="28"/>
      <c r="M752" s="28"/>
      <c r="N752" s="28"/>
      <c r="O752" s="28"/>
    </row>
    <row r="753" spans="12:15">
      <c r="L753" s="28"/>
      <c r="M753" s="28"/>
      <c r="N753" s="28"/>
      <c r="O753" s="28"/>
    </row>
    <row r="754" spans="12:15">
      <c r="L754" s="28"/>
      <c r="M754" s="28"/>
      <c r="N754" s="28"/>
      <c r="O754" s="28"/>
    </row>
    <row r="755" spans="12:15">
      <c r="L755" s="28"/>
      <c r="M755" s="28"/>
      <c r="N755" s="28"/>
      <c r="O755" s="28"/>
    </row>
    <row r="756" spans="12:15">
      <c r="L756" s="28"/>
      <c r="M756" s="28"/>
      <c r="N756" s="28"/>
      <c r="O756" s="28"/>
    </row>
    <row r="757" spans="12:15">
      <c r="L757" s="28"/>
      <c r="M757" s="28"/>
      <c r="N757" s="28"/>
      <c r="O757" s="28"/>
    </row>
    <row r="758" spans="12:15">
      <c r="L758" s="28"/>
      <c r="M758" s="28"/>
      <c r="N758" s="28"/>
      <c r="O758" s="28"/>
    </row>
    <row r="759" spans="12:15">
      <c r="L759" s="28"/>
      <c r="M759" s="28"/>
      <c r="N759" s="28"/>
      <c r="O759" s="28"/>
    </row>
    <row r="760" spans="12:15">
      <c r="L760" s="28"/>
      <c r="M760" s="28"/>
      <c r="N760" s="28"/>
      <c r="O760" s="28"/>
    </row>
    <row r="761" spans="12:15">
      <c r="L761" s="28"/>
      <c r="M761" s="28"/>
      <c r="N761" s="28"/>
      <c r="O761" s="28"/>
    </row>
    <row r="762" spans="12:15">
      <c r="L762" s="28"/>
      <c r="M762" s="28"/>
      <c r="N762" s="28"/>
      <c r="O762" s="28"/>
    </row>
    <row r="763" spans="12:15">
      <c r="L763" s="28"/>
      <c r="M763" s="28"/>
      <c r="N763" s="28"/>
      <c r="O763" s="28"/>
    </row>
    <row r="764" spans="12:15">
      <c r="L764" s="28"/>
      <c r="M764" s="28"/>
      <c r="N764" s="28"/>
      <c r="O764" s="28"/>
    </row>
    <row r="765" spans="12:15">
      <c r="L765" s="28"/>
      <c r="M765" s="28"/>
      <c r="N765" s="28"/>
      <c r="O765" s="28"/>
    </row>
    <row r="766" spans="12:15">
      <c r="L766" s="28"/>
      <c r="M766" s="28"/>
      <c r="N766" s="28"/>
      <c r="O766" s="28"/>
    </row>
    <row r="767" spans="12:15">
      <c r="L767" s="28"/>
      <c r="M767" s="28"/>
      <c r="N767" s="28"/>
      <c r="O767" s="28"/>
    </row>
    <row r="768" spans="12:15">
      <c r="L768" s="28"/>
      <c r="M768" s="28"/>
      <c r="N768" s="28"/>
      <c r="O768" s="28"/>
    </row>
    <row r="769" spans="12:15">
      <c r="L769" s="28"/>
      <c r="M769" s="28"/>
      <c r="N769" s="28"/>
      <c r="O769" s="28"/>
    </row>
    <row r="770" spans="12:15">
      <c r="L770" s="28"/>
      <c r="M770" s="28"/>
      <c r="N770" s="28"/>
      <c r="O770" s="28"/>
    </row>
    <row r="771" spans="12:15">
      <c r="L771" s="28"/>
      <c r="M771" s="28"/>
      <c r="N771" s="28"/>
      <c r="O771" s="28"/>
    </row>
    <row r="772" spans="12:15">
      <c r="L772" s="28"/>
      <c r="M772" s="28"/>
      <c r="N772" s="28"/>
      <c r="O772" s="28"/>
    </row>
    <row r="773" spans="12:15">
      <c r="L773" s="28"/>
      <c r="M773" s="28"/>
      <c r="N773" s="28"/>
      <c r="O773" s="28"/>
    </row>
    <row r="774" spans="12:15">
      <c r="L774" s="28"/>
      <c r="M774" s="28"/>
      <c r="N774" s="28"/>
      <c r="O774" s="28"/>
    </row>
    <row r="775" spans="12:15">
      <c r="L775" s="28"/>
      <c r="M775" s="28"/>
      <c r="N775" s="28"/>
      <c r="O775" s="28"/>
    </row>
    <row r="776" spans="12:15">
      <c r="L776" s="28"/>
      <c r="M776" s="28"/>
      <c r="N776" s="28"/>
      <c r="O776" s="28"/>
    </row>
    <row r="777" spans="12:15">
      <c r="L777" s="28"/>
      <c r="M777" s="28"/>
      <c r="N777" s="28"/>
      <c r="O777" s="28"/>
    </row>
    <row r="778" spans="12:15">
      <c r="L778" s="28"/>
      <c r="M778" s="28"/>
      <c r="N778" s="28"/>
      <c r="O778" s="28"/>
    </row>
    <row r="779" spans="12:15">
      <c r="L779" s="28"/>
      <c r="M779" s="28"/>
      <c r="N779" s="28"/>
      <c r="O779" s="28"/>
    </row>
    <row r="780" spans="12:15">
      <c r="L780" s="28"/>
      <c r="M780" s="28"/>
      <c r="N780" s="28"/>
      <c r="O780" s="28"/>
    </row>
    <row r="781" spans="12:15">
      <c r="L781" s="28"/>
      <c r="M781" s="28"/>
      <c r="N781" s="28"/>
      <c r="O781" s="28"/>
    </row>
    <row r="782" spans="12:15">
      <c r="L782" s="28"/>
      <c r="M782" s="28"/>
      <c r="N782" s="28"/>
      <c r="O782" s="28"/>
    </row>
    <row r="783" spans="12:15">
      <c r="L783" s="28"/>
      <c r="M783" s="28"/>
      <c r="N783" s="28"/>
      <c r="O783" s="28"/>
    </row>
    <row r="784" spans="12:15">
      <c r="L784" s="28"/>
      <c r="M784" s="28"/>
      <c r="N784" s="28"/>
      <c r="O784" s="28"/>
    </row>
    <row r="785" spans="12:15">
      <c r="L785" s="28"/>
      <c r="M785" s="28"/>
      <c r="N785" s="28"/>
      <c r="O785" s="28"/>
    </row>
    <row r="786" spans="12:15">
      <c r="L786" s="28"/>
      <c r="M786" s="28"/>
      <c r="N786" s="28"/>
      <c r="O786" s="28"/>
    </row>
    <row r="787" spans="12:15">
      <c r="L787" s="28"/>
      <c r="M787" s="28"/>
      <c r="N787" s="28"/>
      <c r="O787" s="28"/>
    </row>
    <row r="788" spans="12:15">
      <c r="L788" s="28"/>
      <c r="M788" s="28"/>
      <c r="N788" s="28"/>
      <c r="O788" s="28"/>
    </row>
    <row r="789" spans="12:15">
      <c r="L789" s="28"/>
      <c r="M789" s="28"/>
      <c r="N789" s="28"/>
      <c r="O789" s="28"/>
    </row>
    <row r="790" spans="12:15">
      <c r="L790" s="28"/>
      <c r="M790" s="28"/>
      <c r="N790" s="28"/>
      <c r="O790" s="28"/>
    </row>
    <row r="791" spans="12:15">
      <c r="L791" s="28"/>
      <c r="M791" s="28"/>
      <c r="N791" s="28"/>
      <c r="O791" s="28"/>
    </row>
    <row r="792" spans="12:15">
      <c r="L792" s="28"/>
      <c r="M792" s="28"/>
      <c r="N792" s="28"/>
      <c r="O792" s="28"/>
    </row>
    <row r="793" spans="12:15">
      <c r="L793" s="28"/>
      <c r="M793" s="28"/>
      <c r="N793" s="28"/>
      <c r="O793" s="28"/>
    </row>
    <row r="794" spans="12:15">
      <c r="L794" s="28"/>
      <c r="M794" s="28"/>
      <c r="N794" s="28"/>
      <c r="O794" s="28"/>
    </row>
    <row r="795" spans="12:15">
      <c r="L795" s="28"/>
      <c r="M795" s="28"/>
      <c r="N795" s="28"/>
      <c r="O795" s="28"/>
    </row>
    <row r="796" spans="12:15">
      <c r="L796" s="28"/>
      <c r="M796" s="28"/>
      <c r="N796" s="28"/>
      <c r="O796" s="28"/>
    </row>
    <row r="797" spans="12:15">
      <c r="L797" s="28"/>
      <c r="M797" s="28"/>
      <c r="N797" s="28"/>
      <c r="O797" s="28"/>
    </row>
    <row r="798" spans="12:15">
      <c r="L798" s="28"/>
      <c r="M798" s="28"/>
      <c r="N798" s="28"/>
      <c r="O798" s="28"/>
    </row>
    <row r="799" spans="12:15">
      <c r="L799" s="28"/>
      <c r="M799" s="28"/>
      <c r="N799" s="28"/>
      <c r="O799" s="28"/>
    </row>
    <row r="800" spans="12:15">
      <c r="L800" s="28"/>
      <c r="M800" s="28"/>
      <c r="N800" s="28"/>
      <c r="O800" s="28"/>
    </row>
    <row r="801" spans="12:15">
      <c r="L801" s="28"/>
      <c r="M801" s="28"/>
      <c r="N801" s="28"/>
      <c r="O801" s="28"/>
    </row>
    <row r="802" spans="12:15">
      <c r="L802" s="28"/>
      <c r="M802" s="28"/>
      <c r="N802" s="28"/>
      <c r="O802" s="28"/>
    </row>
    <row r="803" spans="12:15">
      <c r="L803" s="28"/>
      <c r="M803" s="28"/>
      <c r="N803" s="28"/>
      <c r="O803" s="28"/>
    </row>
    <row r="804" spans="12:15">
      <c r="L804" s="28"/>
      <c r="M804" s="28"/>
      <c r="N804" s="28"/>
      <c r="O804" s="28"/>
    </row>
    <row r="805" spans="12:15">
      <c r="L805" s="28"/>
      <c r="M805" s="28"/>
      <c r="N805" s="28"/>
      <c r="O805" s="28"/>
    </row>
    <row r="806" spans="12:15">
      <c r="L806" s="28"/>
      <c r="M806" s="28"/>
      <c r="N806" s="28"/>
      <c r="O806" s="28"/>
    </row>
    <row r="807" spans="12:15">
      <c r="L807" s="28"/>
      <c r="M807" s="28"/>
      <c r="N807" s="28"/>
      <c r="O807" s="28"/>
    </row>
    <row r="808" spans="12:15">
      <c r="L808" s="28"/>
      <c r="M808" s="28"/>
      <c r="N808" s="28"/>
      <c r="O808" s="28"/>
    </row>
    <row r="809" spans="12:15">
      <c r="L809" s="28"/>
      <c r="M809" s="28"/>
      <c r="N809" s="28"/>
      <c r="O809" s="28"/>
    </row>
    <row r="810" spans="12:15">
      <c r="L810" s="28"/>
      <c r="M810" s="28"/>
      <c r="N810" s="28"/>
      <c r="O810" s="28"/>
    </row>
    <row r="811" spans="12:15">
      <c r="L811" s="28"/>
      <c r="M811" s="28"/>
      <c r="N811" s="28"/>
      <c r="O811" s="28"/>
    </row>
    <row r="812" spans="12:15">
      <c r="L812" s="28"/>
      <c r="M812" s="28"/>
      <c r="N812" s="28"/>
      <c r="O812" s="28"/>
    </row>
    <row r="813" spans="12:15">
      <c r="L813" s="28"/>
      <c r="M813" s="28"/>
      <c r="N813" s="28"/>
      <c r="O813" s="28"/>
    </row>
    <row r="814" spans="12:15">
      <c r="L814" s="28"/>
      <c r="M814" s="28"/>
      <c r="N814" s="28"/>
      <c r="O814" s="28"/>
    </row>
    <row r="815" spans="12:15">
      <c r="L815" s="28"/>
      <c r="M815" s="28"/>
      <c r="N815" s="28"/>
      <c r="O815" s="28"/>
    </row>
    <row r="816" spans="12:15">
      <c r="L816" s="28"/>
      <c r="M816" s="28"/>
      <c r="N816" s="28"/>
      <c r="O816" s="28"/>
    </row>
    <row r="817" spans="12:15">
      <c r="L817" s="28"/>
      <c r="M817" s="28"/>
      <c r="N817" s="28"/>
      <c r="O817" s="28"/>
    </row>
    <row r="818" spans="12:15">
      <c r="L818" s="28"/>
      <c r="M818" s="28"/>
      <c r="N818" s="28"/>
      <c r="O818" s="28"/>
    </row>
    <row r="819" spans="12:15">
      <c r="L819" s="28"/>
      <c r="M819" s="28"/>
      <c r="N819" s="28"/>
      <c r="O819" s="28"/>
    </row>
    <row r="820" spans="12:15">
      <c r="L820" s="28"/>
      <c r="M820" s="28"/>
      <c r="N820" s="28"/>
      <c r="O820" s="28"/>
    </row>
    <row r="821" spans="12:15">
      <c r="L821" s="28"/>
      <c r="M821" s="28"/>
      <c r="N821" s="28"/>
      <c r="O821" s="28"/>
    </row>
    <row r="822" spans="12:15">
      <c r="L822" s="28"/>
      <c r="M822" s="28"/>
      <c r="N822" s="28"/>
      <c r="O822" s="28"/>
    </row>
    <row r="823" spans="12:15">
      <c r="L823" s="28"/>
      <c r="M823" s="28"/>
      <c r="N823" s="28"/>
      <c r="O823" s="28"/>
    </row>
    <row r="824" spans="12:15">
      <c r="L824" s="28"/>
      <c r="M824" s="28"/>
      <c r="N824" s="28"/>
      <c r="O824" s="28"/>
    </row>
    <row r="825" spans="12:15">
      <c r="L825" s="28"/>
      <c r="M825" s="28"/>
      <c r="N825" s="28"/>
      <c r="O825" s="28"/>
    </row>
    <row r="826" spans="12:15">
      <c r="L826" s="28"/>
      <c r="M826" s="28"/>
      <c r="N826" s="28"/>
      <c r="O826" s="28"/>
    </row>
    <row r="827" spans="12:15">
      <c r="L827" s="28"/>
      <c r="M827" s="28"/>
      <c r="N827" s="28"/>
      <c r="O827" s="28"/>
    </row>
    <row r="828" spans="12:15">
      <c r="L828" s="28"/>
      <c r="M828" s="28"/>
      <c r="N828" s="28"/>
      <c r="O828" s="28"/>
    </row>
    <row r="829" spans="12:15">
      <c r="L829" s="28"/>
      <c r="M829" s="28"/>
      <c r="N829" s="28"/>
      <c r="O829" s="28"/>
    </row>
    <row r="830" spans="12:15">
      <c r="L830" s="28"/>
      <c r="M830" s="28"/>
      <c r="N830" s="28"/>
      <c r="O830" s="28"/>
    </row>
    <row r="831" spans="12:15">
      <c r="L831" s="28"/>
      <c r="M831" s="28"/>
      <c r="N831" s="28"/>
      <c r="O831" s="28"/>
    </row>
    <row r="832" spans="12:15">
      <c r="L832" s="28"/>
      <c r="M832" s="28"/>
      <c r="N832" s="28"/>
      <c r="O832" s="28"/>
    </row>
    <row r="833" spans="12:15">
      <c r="L833" s="28"/>
      <c r="M833" s="28"/>
      <c r="N833" s="28"/>
      <c r="O833" s="28"/>
    </row>
    <row r="834" spans="12:15">
      <c r="L834" s="28"/>
      <c r="M834" s="28"/>
      <c r="N834" s="28"/>
      <c r="O834" s="28"/>
    </row>
    <row r="835" spans="12:15">
      <c r="L835" s="28"/>
      <c r="M835" s="28"/>
      <c r="N835" s="28"/>
      <c r="O835" s="28"/>
    </row>
    <row r="836" spans="12:15">
      <c r="L836" s="28"/>
      <c r="M836" s="28"/>
      <c r="N836" s="28"/>
      <c r="O836" s="28"/>
    </row>
    <row r="837" spans="12:15">
      <c r="L837" s="28"/>
      <c r="M837" s="28"/>
      <c r="N837" s="28"/>
      <c r="O837" s="28"/>
    </row>
    <row r="838" spans="12:15">
      <c r="L838" s="28"/>
      <c r="M838" s="28"/>
      <c r="N838" s="28"/>
      <c r="O838" s="28"/>
    </row>
    <row r="839" spans="12:15">
      <c r="L839" s="28"/>
      <c r="M839" s="28"/>
      <c r="N839" s="28"/>
      <c r="O839" s="28"/>
    </row>
    <row r="840" spans="12:15">
      <c r="L840" s="28"/>
      <c r="M840" s="28"/>
      <c r="N840" s="28"/>
      <c r="O840" s="28"/>
    </row>
    <row r="841" spans="12:15">
      <c r="L841" s="28"/>
      <c r="M841" s="28"/>
      <c r="N841" s="28"/>
      <c r="O841" s="28"/>
    </row>
    <row r="842" spans="12:15">
      <c r="L842" s="28"/>
      <c r="M842" s="28"/>
      <c r="N842" s="28"/>
      <c r="O842" s="28"/>
    </row>
    <row r="843" spans="12:15">
      <c r="L843" s="28"/>
      <c r="M843" s="28"/>
      <c r="N843" s="28"/>
      <c r="O843" s="28"/>
    </row>
    <row r="844" spans="12:15">
      <c r="L844" s="28"/>
      <c r="M844" s="28"/>
      <c r="N844" s="28"/>
      <c r="O844" s="28"/>
    </row>
    <row r="845" spans="12:15">
      <c r="L845" s="28"/>
      <c r="M845" s="28"/>
      <c r="N845" s="28"/>
      <c r="O845" s="28"/>
    </row>
    <row r="846" spans="12:15">
      <c r="L846" s="28"/>
      <c r="M846" s="28"/>
      <c r="N846" s="28"/>
      <c r="O846" s="28"/>
    </row>
    <row r="847" spans="12:15">
      <c r="L847" s="28"/>
      <c r="M847" s="28"/>
      <c r="N847" s="28"/>
      <c r="O847" s="28"/>
    </row>
    <row r="848" spans="12:15">
      <c r="L848" s="28"/>
      <c r="M848" s="28"/>
      <c r="N848" s="28"/>
      <c r="O848" s="28"/>
    </row>
    <row r="849" spans="12:15">
      <c r="L849" s="28"/>
      <c r="M849" s="28"/>
      <c r="N849" s="28"/>
      <c r="O849" s="28"/>
    </row>
    <row r="850" spans="12:15">
      <c r="L850" s="28"/>
      <c r="M850" s="28"/>
      <c r="N850" s="28"/>
      <c r="O850" s="28"/>
    </row>
    <row r="851" spans="12:15">
      <c r="L851" s="28"/>
      <c r="M851" s="28"/>
      <c r="N851" s="28"/>
      <c r="O851" s="28"/>
    </row>
    <row r="852" spans="12:15">
      <c r="L852" s="28"/>
      <c r="M852" s="28"/>
      <c r="N852" s="28"/>
      <c r="O852" s="28"/>
    </row>
    <row r="853" spans="12:15">
      <c r="L853" s="28"/>
      <c r="M853" s="28"/>
      <c r="N853" s="28"/>
      <c r="O853" s="28"/>
    </row>
    <row r="854" spans="12:15">
      <c r="L854" s="28"/>
      <c r="M854" s="28"/>
      <c r="N854" s="28"/>
      <c r="O854" s="28"/>
    </row>
    <row r="855" spans="12:15">
      <c r="L855" s="28"/>
      <c r="M855" s="28"/>
      <c r="N855" s="28"/>
      <c r="O855" s="28"/>
    </row>
    <row r="856" spans="12:15">
      <c r="L856" s="28"/>
      <c r="M856" s="28"/>
      <c r="N856" s="28"/>
      <c r="O856" s="28"/>
    </row>
    <row r="857" spans="12:15">
      <c r="L857" s="28"/>
      <c r="M857" s="28"/>
      <c r="N857" s="28"/>
      <c r="O857" s="28"/>
    </row>
    <row r="858" spans="12:15">
      <c r="L858" s="28"/>
      <c r="M858" s="28"/>
      <c r="N858" s="28"/>
      <c r="O858" s="28"/>
    </row>
    <row r="859" spans="12:15">
      <c r="L859" s="28"/>
      <c r="M859" s="28"/>
      <c r="N859" s="28"/>
      <c r="O859" s="28"/>
    </row>
    <row r="860" spans="12:15">
      <c r="L860" s="28"/>
      <c r="M860" s="28"/>
      <c r="N860" s="28"/>
      <c r="O860" s="28"/>
    </row>
    <row r="861" spans="12:15">
      <c r="L861" s="28"/>
      <c r="M861" s="28"/>
      <c r="N861" s="28"/>
      <c r="O861" s="28"/>
    </row>
    <row r="862" spans="12:15">
      <c r="L862" s="28"/>
      <c r="M862" s="28"/>
      <c r="N862" s="28"/>
      <c r="O862" s="28"/>
    </row>
    <row r="863" spans="12:15">
      <c r="L863" s="28"/>
      <c r="M863" s="28"/>
      <c r="N863" s="28"/>
      <c r="O863" s="28"/>
    </row>
    <row r="864" spans="12:15">
      <c r="L864" s="28"/>
      <c r="M864" s="28"/>
      <c r="N864" s="28"/>
      <c r="O864" s="28"/>
    </row>
    <row r="865" spans="12:15">
      <c r="L865" s="28"/>
      <c r="M865" s="28"/>
      <c r="N865" s="28"/>
      <c r="O865" s="28"/>
    </row>
    <row r="866" spans="12:15">
      <c r="L866" s="28"/>
      <c r="M866" s="28"/>
      <c r="N866" s="28"/>
      <c r="O866" s="28"/>
    </row>
    <row r="867" spans="12:15">
      <c r="L867" s="28"/>
      <c r="M867" s="28"/>
      <c r="N867" s="28"/>
      <c r="O867" s="28"/>
    </row>
    <row r="868" spans="12:15">
      <c r="L868" s="28"/>
      <c r="M868" s="28"/>
      <c r="N868" s="28"/>
      <c r="O868" s="28"/>
    </row>
    <row r="869" spans="12:15">
      <c r="L869" s="28"/>
      <c r="M869" s="28"/>
      <c r="N869" s="28"/>
      <c r="O869" s="28"/>
    </row>
    <row r="870" spans="12:15">
      <c r="L870" s="28"/>
      <c r="M870" s="28"/>
      <c r="N870" s="28"/>
      <c r="O870" s="28"/>
    </row>
    <row r="871" spans="12:15">
      <c r="L871" s="28"/>
      <c r="M871" s="28"/>
      <c r="N871" s="28"/>
      <c r="O871" s="28"/>
    </row>
    <row r="872" spans="12:15">
      <c r="L872" s="28"/>
      <c r="M872" s="28"/>
      <c r="N872" s="28"/>
      <c r="O872" s="28"/>
    </row>
    <row r="873" spans="12:15">
      <c r="L873" s="28"/>
      <c r="M873" s="28"/>
      <c r="N873" s="28"/>
      <c r="O873" s="28"/>
    </row>
    <row r="874" spans="12:15">
      <c r="L874" s="28"/>
      <c r="M874" s="28"/>
      <c r="N874" s="28"/>
      <c r="O874" s="28"/>
    </row>
    <row r="875" spans="12:15">
      <c r="L875" s="28"/>
      <c r="M875" s="28"/>
      <c r="N875" s="28"/>
      <c r="O875" s="28"/>
    </row>
    <row r="876" spans="12:15">
      <c r="L876" s="28"/>
      <c r="M876" s="28"/>
      <c r="N876" s="28"/>
      <c r="O876" s="28"/>
    </row>
    <row r="877" spans="12:15">
      <c r="L877" s="28"/>
      <c r="M877" s="28"/>
      <c r="N877" s="28"/>
      <c r="O877" s="28"/>
    </row>
    <row r="878" spans="12:15">
      <c r="L878" s="28"/>
      <c r="M878" s="28"/>
      <c r="N878" s="28"/>
      <c r="O878" s="28"/>
    </row>
    <row r="879" spans="12:15">
      <c r="L879" s="28"/>
      <c r="M879" s="28"/>
      <c r="N879" s="28"/>
      <c r="O879" s="28"/>
    </row>
    <row r="880" spans="12:15">
      <c r="L880" s="28"/>
      <c r="M880" s="28"/>
      <c r="N880" s="28"/>
      <c r="O880" s="28"/>
    </row>
    <row r="881" spans="12:15">
      <c r="L881" s="28"/>
      <c r="M881" s="28"/>
      <c r="N881" s="28"/>
      <c r="O881" s="28"/>
    </row>
    <row r="882" spans="12:15">
      <c r="L882" s="28"/>
      <c r="M882" s="28"/>
      <c r="N882" s="28"/>
      <c r="O882" s="28"/>
    </row>
    <row r="883" spans="12:15">
      <c r="L883" s="28"/>
      <c r="M883" s="28"/>
      <c r="N883" s="28"/>
      <c r="O883" s="28"/>
    </row>
    <row r="884" spans="12:15">
      <c r="L884" s="28"/>
      <c r="M884" s="28"/>
      <c r="N884" s="28"/>
      <c r="O884" s="28"/>
    </row>
    <row r="885" spans="12:15">
      <c r="L885" s="28"/>
      <c r="M885" s="28"/>
      <c r="N885" s="28"/>
      <c r="O885" s="28"/>
    </row>
    <row r="886" spans="12:15">
      <c r="L886" s="28"/>
      <c r="M886" s="28"/>
      <c r="N886" s="28"/>
      <c r="O886" s="28"/>
    </row>
    <row r="887" spans="12:15">
      <c r="L887" s="28"/>
      <c r="M887" s="28"/>
      <c r="N887" s="28"/>
      <c r="O887" s="28"/>
    </row>
    <row r="888" spans="12:15">
      <c r="L888" s="28"/>
      <c r="M888" s="28"/>
      <c r="N888" s="28"/>
      <c r="O888" s="28"/>
    </row>
    <row r="889" spans="12:15">
      <c r="L889" s="28"/>
      <c r="M889" s="28"/>
      <c r="N889" s="28"/>
      <c r="O889" s="28"/>
    </row>
    <row r="890" spans="12:15">
      <c r="L890" s="28"/>
      <c r="M890" s="28"/>
      <c r="N890" s="28"/>
      <c r="O890" s="28"/>
    </row>
    <row r="891" spans="12:15">
      <c r="L891" s="28"/>
      <c r="M891" s="28"/>
      <c r="N891" s="28"/>
      <c r="O891" s="28"/>
    </row>
    <row r="892" spans="12:15">
      <c r="L892" s="28"/>
      <c r="M892" s="28"/>
      <c r="N892" s="28"/>
      <c r="O892" s="28"/>
    </row>
    <row r="893" spans="12:15">
      <c r="L893" s="28"/>
      <c r="M893" s="28"/>
      <c r="N893" s="28"/>
      <c r="O893" s="28"/>
    </row>
    <row r="894" spans="12:15">
      <c r="L894" s="28"/>
      <c r="M894" s="28"/>
      <c r="N894" s="28"/>
      <c r="O894" s="28"/>
    </row>
    <row r="895" spans="12:15">
      <c r="L895" s="28"/>
      <c r="M895" s="28"/>
      <c r="N895" s="28"/>
      <c r="O895" s="28"/>
    </row>
    <row r="896" spans="12:15">
      <c r="L896" s="28"/>
      <c r="M896" s="28"/>
      <c r="N896" s="28"/>
      <c r="O896" s="28"/>
    </row>
    <row r="897" spans="12:15">
      <c r="L897" s="28"/>
      <c r="M897" s="28"/>
      <c r="N897" s="28"/>
      <c r="O897" s="28"/>
    </row>
    <row r="898" spans="12:15">
      <c r="L898" s="28"/>
      <c r="M898" s="28"/>
      <c r="N898" s="28"/>
      <c r="O898" s="28"/>
    </row>
    <row r="899" spans="12:15">
      <c r="L899" s="28"/>
      <c r="M899" s="28"/>
      <c r="N899" s="28"/>
      <c r="O899" s="28"/>
    </row>
    <row r="900" spans="12:15">
      <c r="L900" s="28"/>
      <c r="M900" s="28"/>
      <c r="N900" s="28"/>
      <c r="O900" s="28"/>
    </row>
    <row r="901" spans="12:15">
      <c r="L901" s="28"/>
      <c r="M901" s="28"/>
      <c r="N901" s="28"/>
      <c r="O901" s="28"/>
    </row>
    <row r="902" spans="12:15">
      <c r="L902" s="28"/>
      <c r="M902" s="28"/>
      <c r="N902" s="28"/>
      <c r="O902" s="28"/>
    </row>
    <row r="903" spans="12:15">
      <c r="L903" s="28"/>
      <c r="M903" s="28"/>
      <c r="N903" s="28"/>
      <c r="O903" s="28"/>
    </row>
    <row r="904" spans="12:15">
      <c r="L904" s="28"/>
      <c r="M904" s="28"/>
      <c r="N904" s="28"/>
      <c r="O904" s="28"/>
    </row>
    <row r="905" spans="12:15">
      <c r="L905" s="28"/>
      <c r="M905" s="28"/>
      <c r="N905" s="28"/>
      <c r="O905" s="28"/>
    </row>
    <row r="906" spans="12:15">
      <c r="L906" s="28"/>
      <c r="M906" s="28"/>
      <c r="N906" s="28"/>
      <c r="O906" s="28"/>
    </row>
    <row r="907" spans="12:15">
      <c r="L907" s="28"/>
      <c r="M907" s="28"/>
      <c r="N907" s="28"/>
      <c r="O907" s="28"/>
    </row>
    <row r="908" spans="12:15">
      <c r="L908" s="28"/>
      <c r="M908" s="28"/>
      <c r="N908" s="28"/>
      <c r="O908" s="28"/>
    </row>
    <row r="909" spans="12:15">
      <c r="L909" s="28"/>
      <c r="M909" s="28"/>
      <c r="N909" s="28"/>
      <c r="O909" s="28"/>
    </row>
    <row r="910" spans="12:15">
      <c r="L910" s="28"/>
      <c r="M910" s="28"/>
      <c r="N910" s="28"/>
      <c r="O910" s="28"/>
    </row>
    <row r="911" spans="12:15">
      <c r="L911" s="28"/>
      <c r="M911" s="28"/>
      <c r="N911" s="28"/>
      <c r="O911" s="28"/>
    </row>
    <row r="912" spans="12:15">
      <c r="L912" s="28"/>
      <c r="M912" s="28"/>
      <c r="N912" s="28"/>
      <c r="O912" s="28"/>
    </row>
    <row r="913" spans="12:15">
      <c r="L913" s="28"/>
      <c r="M913" s="28"/>
      <c r="N913" s="28"/>
      <c r="O913" s="28"/>
    </row>
    <row r="914" spans="12:15">
      <c r="L914" s="28"/>
      <c r="M914" s="28"/>
      <c r="N914" s="28"/>
      <c r="O914" s="28"/>
    </row>
    <row r="915" spans="12:15">
      <c r="L915" s="28"/>
      <c r="M915" s="28"/>
      <c r="N915" s="28"/>
      <c r="O915" s="28"/>
    </row>
    <row r="916" spans="12:15">
      <c r="L916" s="28"/>
      <c r="M916" s="28"/>
      <c r="N916" s="28"/>
      <c r="O916" s="28"/>
    </row>
    <row r="917" spans="12:15">
      <c r="L917" s="28"/>
      <c r="M917" s="28"/>
      <c r="N917" s="28"/>
      <c r="O917" s="28"/>
    </row>
    <row r="918" spans="12:15">
      <c r="L918" s="28"/>
      <c r="M918" s="28"/>
      <c r="N918" s="28"/>
      <c r="O918" s="28"/>
    </row>
    <row r="919" spans="12:15">
      <c r="L919" s="28"/>
      <c r="M919" s="28"/>
      <c r="N919" s="28"/>
      <c r="O919" s="28"/>
    </row>
    <row r="920" spans="12:15">
      <c r="L920" s="28"/>
      <c r="M920" s="28"/>
      <c r="N920" s="28"/>
      <c r="O920" s="28"/>
    </row>
    <row r="921" spans="12:15">
      <c r="L921" s="28"/>
      <c r="M921" s="28"/>
      <c r="N921" s="28"/>
      <c r="O921" s="28"/>
    </row>
    <row r="922" spans="12:15">
      <c r="L922" s="28"/>
      <c r="M922" s="28"/>
      <c r="N922" s="28"/>
      <c r="O922" s="28"/>
    </row>
    <row r="923" spans="12:15">
      <c r="L923" s="28"/>
      <c r="M923" s="28"/>
      <c r="N923" s="28"/>
      <c r="O923" s="28"/>
    </row>
    <row r="924" spans="12:15">
      <c r="L924" s="28"/>
      <c r="M924" s="28"/>
      <c r="N924" s="28"/>
      <c r="O924" s="28"/>
    </row>
    <row r="925" spans="12:15">
      <c r="L925" s="28"/>
      <c r="M925" s="28"/>
      <c r="N925" s="28"/>
      <c r="O925" s="28"/>
    </row>
    <row r="926" spans="12:15">
      <c r="L926" s="28"/>
      <c r="M926" s="28"/>
      <c r="N926" s="28"/>
      <c r="O926" s="28"/>
    </row>
    <row r="927" spans="12:15">
      <c r="L927" s="28"/>
      <c r="M927" s="28"/>
      <c r="N927" s="28"/>
      <c r="O927" s="28"/>
    </row>
    <row r="928" spans="12:15">
      <c r="L928" s="28"/>
      <c r="M928" s="28"/>
      <c r="N928" s="28"/>
      <c r="O928" s="28"/>
    </row>
    <row r="929" spans="12:15">
      <c r="L929" s="28"/>
      <c r="M929" s="28"/>
      <c r="N929" s="28"/>
      <c r="O929" s="28"/>
    </row>
    <row r="930" spans="12:15">
      <c r="L930" s="28"/>
      <c r="M930" s="28"/>
      <c r="N930" s="28"/>
      <c r="O930" s="28"/>
    </row>
    <row r="931" spans="12:15">
      <c r="L931" s="28"/>
      <c r="M931" s="28"/>
      <c r="N931" s="28"/>
      <c r="O931" s="28"/>
    </row>
    <row r="932" spans="12:15">
      <c r="L932" s="28"/>
      <c r="M932" s="28"/>
      <c r="N932" s="28"/>
      <c r="O932" s="28"/>
    </row>
    <row r="933" spans="12:15">
      <c r="L933" s="28"/>
      <c r="M933" s="28"/>
      <c r="N933" s="28"/>
      <c r="O933" s="28"/>
    </row>
    <row r="934" spans="12:15">
      <c r="L934" s="28"/>
      <c r="M934" s="28"/>
      <c r="N934" s="28"/>
      <c r="O934" s="28"/>
    </row>
    <row r="935" spans="12:15">
      <c r="L935" s="28"/>
      <c r="M935" s="28"/>
      <c r="N935" s="28"/>
      <c r="O935" s="28"/>
    </row>
    <row r="936" spans="12:15">
      <c r="L936" s="28"/>
      <c r="M936" s="28"/>
      <c r="N936" s="28"/>
      <c r="O936" s="28"/>
    </row>
    <row r="937" spans="12:15">
      <c r="L937" s="28"/>
      <c r="M937" s="28"/>
      <c r="N937" s="28"/>
      <c r="O937" s="28"/>
    </row>
    <row r="938" spans="12:15">
      <c r="L938" s="28"/>
      <c r="M938" s="28"/>
      <c r="N938" s="28"/>
      <c r="O938" s="28"/>
    </row>
    <row r="939" spans="12:15">
      <c r="L939" s="28"/>
      <c r="M939" s="28"/>
      <c r="N939" s="28"/>
      <c r="O939" s="28"/>
    </row>
    <row r="940" spans="12:15">
      <c r="L940" s="28"/>
      <c r="M940" s="28"/>
      <c r="N940" s="28"/>
      <c r="O940" s="28"/>
    </row>
    <row r="941" spans="12:15">
      <c r="L941" s="28"/>
      <c r="M941" s="28"/>
      <c r="N941" s="28"/>
      <c r="O941" s="28"/>
    </row>
    <row r="942" spans="12:15">
      <c r="L942" s="28"/>
      <c r="M942" s="28"/>
      <c r="N942" s="28"/>
      <c r="O942" s="28"/>
    </row>
    <row r="943" spans="12:15">
      <c r="L943" s="28"/>
      <c r="M943" s="28"/>
      <c r="N943" s="28"/>
      <c r="O943" s="28"/>
    </row>
    <row r="944" spans="12:15">
      <c r="L944" s="28"/>
      <c r="M944" s="28"/>
      <c r="N944" s="28"/>
      <c r="O944" s="28"/>
    </row>
    <row r="945" spans="12:15">
      <c r="L945" s="28"/>
      <c r="M945" s="28"/>
      <c r="N945" s="28"/>
      <c r="O945" s="28"/>
    </row>
    <row r="946" spans="12:15">
      <c r="L946" s="28"/>
      <c r="M946" s="28"/>
      <c r="N946" s="28"/>
      <c r="O946" s="28"/>
    </row>
    <row r="947" spans="12:15">
      <c r="L947" s="28"/>
      <c r="M947" s="28"/>
      <c r="N947" s="28"/>
      <c r="O947" s="28"/>
    </row>
    <row r="948" spans="12:15">
      <c r="L948" s="28"/>
      <c r="M948" s="28"/>
      <c r="N948" s="28"/>
      <c r="O948" s="28"/>
    </row>
    <row r="949" spans="12:15">
      <c r="L949" s="28"/>
      <c r="M949" s="28"/>
      <c r="N949" s="28"/>
      <c r="O949" s="28"/>
    </row>
    <row r="950" spans="12:15">
      <c r="L950" s="28"/>
      <c r="M950" s="28"/>
      <c r="N950" s="28"/>
      <c r="O950" s="28"/>
    </row>
    <row r="951" spans="12:15">
      <c r="L951" s="28"/>
      <c r="M951" s="28"/>
      <c r="N951" s="28"/>
      <c r="O951" s="28"/>
    </row>
    <row r="952" spans="12:15">
      <c r="L952" s="28"/>
      <c r="M952" s="28"/>
      <c r="N952" s="28"/>
      <c r="O952" s="28"/>
    </row>
    <row r="953" spans="12:15">
      <c r="L953" s="28"/>
      <c r="M953" s="28"/>
      <c r="N953" s="28"/>
      <c r="O953" s="28"/>
    </row>
    <row r="954" spans="12:15">
      <c r="L954" s="28"/>
      <c r="M954" s="28"/>
      <c r="N954" s="28"/>
      <c r="O954" s="28"/>
    </row>
    <row r="955" spans="12:15">
      <c r="L955" s="28"/>
      <c r="M955" s="28"/>
      <c r="N955" s="28"/>
      <c r="O955" s="28"/>
    </row>
    <row r="956" spans="12:15">
      <c r="L956" s="28"/>
      <c r="M956" s="28"/>
      <c r="N956" s="28"/>
      <c r="O956" s="28"/>
    </row>
    <row r="957" spans="12:15">
      <c r="L957" s="28"/>
      <c r="M957" s="28"/>
      <c r="N957" s="28"/>
      <c r="O957" s="28"/>
    </row>
    <row r="958" spans="12:15">
      <c r="L958" s="28"/>
      <c r="M958" s="28"/>
      <c r="N958" s="28"/>
      <c r="O958" s="28"/>
    </row>
    <row r="959" spans="12:15">
      <c r="L959" s="28"/>
      <c r="M959" s="28"/>
      <c r="N959" s="28"/>
      <c r="O959" s="28"/>
    </row>
    <row r="960" spans="12:15">
      <c r="L960" s="28"/>
      <c r="M960" s="28"/>
      <c r="N960" s="28"/>
      <c r="O960" s="28"/>
    </row>
    <row r="961" spans="12:15">
      <c r="L961" s="28"/>
      <c r="M961" s="28"/>
      <c r="N961" s="28"/>
      <c r="O961" s="28"/>
    </row>
    <row r="962" spans="12:15">
      <c r="L962" s="28"/>
      <c r="M962" s="28"/>
      <c r="N962" s="28"/>
      <c r="O962" s="28"/>
    </row>
    <row r="963" spans="12:15">
      <c r="L963" s="28"/>
      <c r="M963" s="28"/>
      <c r="N963" s="28"/>
      <c r="O963" s="28"/>
    </row>
    <row r="964" spans="12:15">
      <c r="L964" s="28"/>
      <c r="M964" s="28"/>
      <c r="N964" s="28"/>
      <c r="O964" s="28"/>
    </row>
    <row r="965" spans="12:15">
      <c r="L965" s="28"/>
      <c r="M965" s="28"/>
      <c r="N965" s="28"/>
      <c r="O965" s="28"/>
    </row>
    <row r="966" spans="12:15">
      <c r="L966" s="28"/>
      <c r="M966" s="28"/>
      <c r="N966" s="28"/>
      <c r="O966" s="28"/>
    </row>
    <row r="967" spans="12:15">
      <c r="L967" s="28"/>
      <c r="M967" s="28"/>
      <c r="N967" s="28"/>
      <c r="O967" s="28"/>
    </row>
    <row r="968" spans="12:15">
      <c r="L968" s="28"/>
      <c r="M968" s="28"/>
      <c r="N968" s="28"/>
      <c r="O968" s="28"/>
    </row>
    <row r="969" spans="12:15">
      <c r="L969" s="28"/>
      <c r="M969" s="28"/>
      <c r="N969" s="28"/>
      <c r="O969" s="28"/>
    </row>
    <row r="970" spans="12:15">
      <c r="L970" s="28"/>
      <c r="M970" s="28"/>
      <c r="N970" s="28"/>
      <c r="O970" s="28"/>
    </row>
    <row r="971" spans="12:15">
      <c r="L971" s="28"/>
      <c r="M971" s="28"/>
      <c r="N971" s="28"/>
      <c r="O971" s="28"/>
    </row>
    <row r="972" spans="12:15">
      <c r="L972" s="28"/>
      <c r="M972" s="28"/>
      <c r="N972" s="28"/>
      <c r="O972" s="28"/>
    </row>
    <row r="973" spans="12:15">
      <c r="L973" s="28"/>
      <c r="M973" s="28"/>
      <c r="N973" s="28"/>
      <c r="O973" s="28"/>
    </row>
    <row r="974" spans="12:15">
      <c r="L974" s="28"/>
      <c r="M974" s="28"/>
      <c r="N974" s="28"/>
      <c r="O974" s="28"/>
    </row>
    <row r="975" spans="12:15">
      <c r="L975" s="28"/>
      <c r="M975" s="28"/>
      <c r="N975" s="28"/>
      <c r="O975" s="28"/>
    </row>
    <row r="976" spans="12:15">
      <c r="L976" s="28"/>
      <c r="M976" s="28"/>
      <c r="N976" s="28"/>
      <c r="O976" s="28"/>
    </row>
    <row r="977" spans="12:15">
      <c r="L977" s="28"/>
      <c r="M977" s="28"/>
      <c r="N977" s="28"/>
      <c r="O977" s="28"/>
    </row>
    <row r="978" spans="12:15">
      <c r="L978" s="28"/>
      <c r="M978" s="28"/>
      <c r="N978" s="28"/>
      <c r="O978" s="28"/>
    </row>
    <row r="979" spans="12:15">
      <c r="L979" s="28"/>
      <c r="M979" s="28"/>
      <c r="N979" s="28"/>
      <c r="O979" s="28"/>
    </row>
    <row r="980" spans="12:15">
      <c r="L980" s="28"/>
      <c r="M980" s="28"/>
      <c r="N980" s="28"/>
      <c r="O980" s="28"/>
    </row>
    <row r="981" spans="12:15">
      <c r="L981" s="28"/>
      <c r="M981" s="28"/>
      <c r="N981" s="28"/>
      <c r="O981" s="28"/>
    </row>
    <row r="982" spans="12:15">
      <c r="L982" s="28"/>
      <c r="M982" s="28"/>
      <c r="N982" s="28"/>
      <c r="O982" s="28"/>
    </row>
    <row r="983" spans="12:15">
      <c r="L983" s="28"/>
      <c r="M983" s="28"/>
      <c r="N983" s="28"/>
      <c r="O983" s="28"/>
    </row>
    <row r="984" spans="12:15">
      <c r="L984" s="28"/>
      <c r="M984" s="28"/>
      <c r="N984" s="28"/>
      <c r="O984" s="28"/>
    </row>
    <row r="985" spans="12:15">
      <c r="L985" s="28"/>
      <c r="M985" s="28"/>
      <c r="N985" s="28"/>
      <c r="O985" s="28"/>
    </row>
    <row r="986" spans="12:15">
      <c r="L986" s="28"/>
      <c r="M986" s="28"/>
      <c r="N986" s="28"/>
      <c r="O986" s="28"/>
    </row>
    <row r="987" spans="12:15">
      <c r="L987" s="28"/>
      <c r="M987" s="28"/>
      <c r="N987" s="28"/>
      <c r="O987" s="28"/>
    </row>
    <row r="988" spans="12:15">
      <c r="L988" s="28"/>
      <c r="M988" s="28"/>
      <c r="N988" s="28"/>
      <c r="O988" s="28"/>
    </row>
    <row r="989" spans="12:15">
      <c r="L989" s="28"/>
      <c r="M989" s="28"/>
      <c r="N989" s="28"/>
      <c r="O989" s="28"/>
    </row>
    <row r="990" spans="12:15">
      <c r="L990" s="28"/>
      <c r="M990" s="28"/>
      <c r="N990" s="28"/>
      <c r="O990" s="28"/>
    </row>
    <row r="991" spans="12:15">
      <c r="L991" s="28"/>
      <c r="M991" s="28"/>
      <c r="N991" s="28"/>
      <c r="O991" s="28"/>
    </row>
    <row r="992" spans="12:15">
      <c r="L992" s="28"/>
      <c r="M992" s="28"/>
      <c r="N992" s="28"/>
      <c r="O992" s="28"/>
    </row>
    <row r="993" spans="12:15">
      <c r="L993" s="28"/>
      <c r="M993" s="28"/>
      <c r="N993" s="28"/>
      <c r="O993" s="28"/>
    </row>
    <row r="994" spans="12:15">
      <c r="L994" s="28"/>
      <c r="M994" s="28"/>
      <c r="N994" s="28"/>
      <c r="O994" s="28"/>
    </row>
    <row r="995" spans="12:15">
      <c r="L995" s="28"/>
      <c r="M995" s="28"/>
      <c r="N995" s="28"/>
      <c r="O995" s="28"/>
    </row>
    <row r="996" spans="12:15">
      <c r="L996" s="28"/>
      <c r="M996" s="28"/>
      <c r="N996" s="28"/>
      <c r="O996" s="28"/>
    </row>
    <row r="997" spans="12:15">
      <c r="L997" s="28"/>
      <c r="M997" s="28"/>
      <c r="N997" s="28"/>
      <c r="O997" s="28"/>
    </row>
    <row r="998" spans="12:15">
      <c r="L998" s="28"/>
      <c r="M998" s="28"/>
      <c r="N998" s="28"/>
      <c r="O998" s="28"/>
    </row>
    <row r="999" spans="12:15">
      <c r="L999" s="28"/>
      <c r="M999" s="28"/>
      <c r="N999" s="28"/>
      <c r="O999" s="28"/>
    </row>
    <row r="1000" spans="12:15">
      <c r="L1000" s="28"/>
      <c r="M1000" s="28"/>
      <c r="N1000" s="28"/>
      <c r="O1000" s="28"/>
    </row>
    <row r="1001" spans="12:15">
      <c r="L1001" s="28"/>
      <c r="M1001" s="28"/>
      <c r="N1001" s="28"/>
      <c r="O1001" s="28"/>
    </row>
    <row r="1002" spans="12:15">
      <c r="L1002" s="28"/>
      <c r="M1002" s="28"/>
      <c r="N1002" s="28"/>
      <c r="O1002" s="28"/>
    </row>
    <row r="1003" spans="12:15">
      <c r="L1003" s="28"/>
      <c r="M1003" s="28"/>
      <c r="N1003" s="28"/>
      <c r="O1003" s="28"/>
    </row>
    <row r="1004" spans="12:15">
      <c r="L1004" s="28"/>
      <c r="M1004" s="28"/>
      <c r="N1004" s="28"/>
      <c r="O1004" s="28"/>
    </row>
    <row r="1005" spans="12:15">
      <c r="L1005" s="28"/>
      <c r="M1005" s="28"/>
      <c r="N1005" s="28"/>
      <c r="O1005" s="28"/>
    </row>
    <row r="1006" spans="12:15">
      <c r="L1006" s="28"/>
      <c r="M1006" s="28"/>
      <c r="N1006" s="28"/>
      <c r="O1006" s="28"/>
    </row>
    <row r="1007" spans="12:15">
      <c r="L1007" s="28"/>
      <c r="M1007" s="28"/>
      <c r="N1007" s="28"/>
      <c r="O1007" s="28"/>
    </row>
    <row r="1008" spans="12:15">
      <c r="L1008" s="28"/>
      <c r="M1008" s="28"/>
      <c r="N1008" s="28"/>
      <c r="O1008" s="28"/>
    </row>
    <row r="1009" spans="12:15">
      <c r="L1009" s="28"/>
      <c r="M1009" s="28"/>
      <c r="N1009" s="28"/>
      <c r="O1009" s="28"/>
    </row>
    <row r="1010" spans="12:15">
      <c r="L1010" s="28"/>
      <c r="M1010" s="28"/>
      <c r="N1010" s="28"/>
      <c r="O1010" s="28"/>
    </row>
    <row r="1011" spans="12:15">
      <c r="L1011" s="28"/>
      <c r="M1011" s="28"/>
      <c r="N1011" s="28"/>
      <c r="O1011" s="28"/>
    </row>
    <row r="1012" spans="12:15">
      <c r="L1012" s="28"/>
      <c r="M1012" s="28"/>
      <c r="N1012" s="28"/>
      <c r="O1012" s="28"/>
    </row>
    <row r="1013" spans="12:15">
      <c r="L1013" s="28"/>
      <c r="M1013" s="28"/>
      <c r="N1013" s="28"/>
      <c r="O1013" s="28"/>
    </row>
    <row r="1014" spans="12:15">
      <c r="L1014" s="28"/>
      <c r="M1014" s="28"/>
      <c r="N1014" s="28"/>
      <c r="O1014" s="28"/>
    </row>
    <row r="1015" spans="12:15">
      <c r="L1015" s="28"/>
      <c r="M1015" s="28"/>
      <c r="N1015" s="28"/>
      <c r="O1015" s="28"/>
    </row>
    <row r="1016" spans="12:15">
      <c r="L1016" s="28"/>
      <c r="M1016" s="28"/>
      <c r="N1016" s="28"/>
      <c r="O1016" s="28"/>
    </row>
    <row r="1017" spans="12:15">
      <c r="L1017" s="28"/>
      <c r="M1017" s="28"/>
      <c r="N1017" s="28"/>
      <c r="O1017" s="28"/>
    </row>
    <row r="1018" spans="12:15">
      <c r="L1018" s="28"/>
      <c r="M1018" s="28"/>
      <c r="N1018" s="28"/>
      <c r="O1018" s="28"/>
    </row>
    <row r="1019" spans="12:15">
      <c r="L1019" s="28"/>
      <c r="M1019" s="28"/>
      <c r="N1019" s="28"/>
      <c r="O1019" s="28"/>
    </row>
    <row r="1020" spans="12:15">
      <c r="L1020" s="28"/>
      <c r="M1020" s="28"/>
      <c r="N1020" s="28"/>
      <c r="O1020" s="28"/>
    </row>
    <row r="1021" spans="12:15">
      <c r="L1021" s="28"/>
      <c r="M1021" s="28"/>
      <c r="N1021" s="28"/>
      <c r="O1021" s="28"/>
    </row>
    <row r="1022" spans="12:15">
      <c r="L1022" s="28"/>
      <c r="M1022" s="28"/>
      <c r="N1022" s="28"/>
      <c r="O1022" s="28"/>
    </row>
    <row r="1023" spans="12:15">
      <c r="L1023" s="28"/>
      <c r="M1023" s="28"/>
      <c r="N1023" s="28"/>
      <c r="O1023" s="28"/>
    </row>
    <row r="1024" spans="12:15">
      <c r="L1024" s="28"/>
      <c r="M1024" s="28"/>
      <c r="N1024" s="28"/>
      <c r="O1024" s="28"/>
    </row>
    <row r="1025" spans="12:15">
      <c r="L1025" s="28"/>
      <c r="M1025" s="28"/>
      <c r="N1025" s="28"/>
      <c r="O1025" s="28"/>
    </row>
    <row r="1026" spans="12:15">
      <c r="L1026" s="28"/>
      <c r="M1026" s="28"/>
      <c r="N1026" s="28"/>
      <c r="O1026" s="28"/>
    </row>
    <row r="1027" spans="12:15">
      <c r="L1027" s="28"/>
      <c r="M1027" s="28"/>
      <c r="N1027" s="28"/>
      <c r="O1027" s="28"/>
    </row>
    <row r="1028" spans="12:15">
      <c r="L1028" s="28"/>
      <c r="M1028" s="28"/>
      <c r="N1028" s="28"/>
      <c r="O1028" s="28"/>
    </row>
    <row r="1029" spans="12:15">
      <c r="L1029" s="28"/>
      <c r="M1029" s="28"/>
      <c r="N1029" s="28"/>
      <c r="O1029" s="28"/>
    </row>
    <row r="1030" spans="12:15">
      <c r="L1030" s="28"/>
      <c r="M1030" s="28"/>
      <c r="N1030" s="28"/>
      <c r="O1030" s="28"/>
    </row>
    <row r="1031" spans="12:15">
      <c r="L1031" s="28"/>
      <c r="M1031" s="28"/>
      <c r="N1031" s="28"/>
      <c r="O1031" s="28"/>
    </row>
    <row r="1032" spans="12:15">
      <c r="L1032" s="28"/>
      <c r="M1032" s="28"/>
      <c r="N1032" s="28"/>
      <c r="O1032" s="28"/>
    </row>
    <row r="1033" spans="12:15">
      <c r="L1033" s="28"/>
      <c r="M1033" s="28"/>
      <c r="N1033" s="28"/>
      <c r="O1033" s="28"/>
    </row>
    <row r="1034" spans="12:15">
      <c r="L1034" s="28"/>
      <c r="M1034" s="28"/>
      <c r="N1034" s="28"/>
      <c r="O1034" s="28"/>
    </row>
    <row r="1035" spans="12:15">
      <c r="L1035" s="28"/>
      <c r="M1035" s="28"/>
      <c r="N1035" s="28"/>
      <c r="O1035" s="28"/>
    </row>
    <row r="1036" spans="12:15">
      <c r="L1036" s="28"/>
      <c r="M1036" s="28"/>
      <c r="N1036" s="28"/>
      <c r="O1036" s="28"/>
    </row>
    <row r="1037" spans="12:15">
      <c r="L1037" s="28"/>
      <c r="M1037" s="28"/>
      <c r="N1037" s="28"/>
      <c r="O1037" s="28"/>
    </row>
    <row r="1038" spans="12:15">
      <c r="L1038" s="28"/>
      <c r="M1038" s="28"/>
      <c r="N1038" s="28"/>
      <c r="O1038" s="28"/>
    </row>
    <row r="1039" spans="12:15">
      <c r="L1039" s="28"/>
      <c r="M1039" s="28"/>
      <c r="N1039" s="28"/>
      <c r="O1039" s="28"/>
    </row>
    <row r="1040" spans="12:15">
      <c r="L1040" s="28"/>
      <c r="M1040" s="28"/>
      <c r="N1040" s="28"/>
      <c r="O1040" s="28"/>
    </row>
    <row r="1041" spans="12:15">
      <c r="L1041" s="28"/>
      <c r="M1041" s="28"/>
      <c r="N1041" s="28"/>
      <c r="O1041" s="28"/>
    </row>
    <row r="1042" spans="12:15">
      <c r="L1042" s="28"/>
      <c r="M1042" s="28"/>
      <c r="N1042" s="28"/>
      <c r="O1042" s="28"/>
    </row>
    <row r="1043" spans="12:15">
      <c r="L1043" s="28"/>
      <c r="M1043" s="28"/>
      <c r="N1043" s="28"/>
      <c r="O1043" s="28"/>
    </row>
    <row r="1044" spans="12:15">
      <c r="L1044" s="28"/>
      <c r="M1044" s="28"/>
      <c r="N1044" s="28"/>
      <c r="O1044" s="28"/>
    </row>
    <row r="1045" spans="12:15">
      <c r="L1045" s="28"/>
      <c r="M1045" s="28"/>
      <c r="N1045" s="28"/>
      <c r="O1045" s="28"/>
    </row>
    <row r="1046" spans="12:15">
      <c r="L1046" s="28"/>
      <c r="M1046" s="28"/>
      <c r="N1046" s="28"/>
      <c r="O1046" s="28"/>
    </row>
    <row r="1047" spans="12:15">
      <c r="L1047" s="28"/>
      <c r="M1047" s="28"/>
      <c r="N1047" s="28"/>
      <c r="O1047" s="28"/>
    </row>
    <row r="1048" spans="12:15">
      <c r="L1048" s="28"/>
      <c r="M1048" s="28"/>
      <c r="N1048" s="28"/>
      <c r="O1048" s="28"/>
    </row>
    <row r="1049" spans="12:15">
      <c r="L1049" s="28"/>
      <c r="M1049" s="28"/>
      <c r="N1049" s="28"/>
      <c r="O1049" s="28"/>
    </row>
    <row r="1050" spans="12:15">
      <c r="L1050" s="28"/>
      <c r="M1050" s="28"/>
      <c r="N1050" s="28"/>
      <c r="O1050" s="28"/>
    </row>
    <row r="1051" spans="12:15">
      <c r="L1051" s="28"/>
      <c r="M1051" s="28"/>
      <c r="N1051" s="28"/>
      <c r="O1051" s="28"/>
    </row>
    <row r="1052" spans="12:15">
      <c r="L1052" s="28"/>
      <c r="M1052" s="28"/>
      <c r="N1052" s="28"/>
      <c r="O1052" s="28"/>
    </row>
    <row r="1053" spans="12:15">
      <c r="L1053" s="28"/>
      <c r="M1053" s="28"/>
      <c r="N1053" s="28"/>
      <c r="O1053" s="28"/>
    </row>
    <row r="1054" spans="12:15">
      <c r="L1054" s="28"/>
      <c r="M1054" s="28"/>
      <c r="N1054" s="28"/>
      <c r="O1054" s="28"/>
    </row>
    <row r="1055" spans="12:15">
      <c r="L1055" s="28"/>
      <c r="M1055" s="28"/>
      <c r="N1055" s="28"/>
      <c r="O1055" s="28"/>
    </row>
    <row r="1056" spans="12:15">
      <c r="L1056" s="28"/>
      <c r="M1056" s="28"/>
      <c r="N1056" s="28"/>
      <c r="O1056" s="28"/>
    </row>
    <row r="1057" spans="12:15">
      <c r="L1057" s="28"/>
      <c r="M1057" s="28"/>
      <c r="N1057" s="28"/>
      <c r="O1057" s="28"/>
    </row>
    <row r="1058" spans="12:15">
      <c r="L1058" s="28"/>
      <c r="M1058" s="28"/>
      <c r="N1058" s="28"/>
      <c r="O1058" s="28"/>
    </row>
    <row r="1059" spans="12:15">
      <c r="L1059" s="28"/>
      <c r="M1059" s="28"/>
      <c r="N1059" s="28"/>
      <c r="O1059" s="28"/>
    </row>
    <row r="1060" spans="12:15">
      <c r="L1060" s="28"/>
      <c r="M1060" s="28"/>
      <c r="N1060" s="28"/>
      <c r="O1060" s="28"/>
    </row>
    <row r="1061" spans="12:15">
      <c r="L1061" s="28"/>
      <c r="M1061" s="28"/>
      <c r="N1061" s="28"/>
      <c r="O1061" s="28"/>
    </row>
    <row r="1062" spans="12:15">
      <c r="L1062" s="28"/>
      <c r="M1062" s="28"/>
      <c r="N1062" s="28"/>
      <c r="O1062" s="28"/>
    </row>
    <row r="1063" spans="12:15">
      <c r="L1063" s="28"/>
      <c r="M1063" s="28"/>
      <c r="N1063" s="28"/>
      <c r="O1063" s="28"/>
    </row>
    <row r="1064" spans="12:15">
      <c r="L1064" s="28"/>
      <c r="M1064" s="28"/>
      <c r="N1064" s="28"/>
      <c r="O1064" s="28"/>
    </row>
    <row r="1065" spans="12:15">
      <c r="L1065" s="28"/>
      <c r="M1065" s="28"/>
      <c r="N1065" s="28"/>
      <c r="O1065" s="28"/>
    </row>
    <row r="1066" spans="12:15">
      <c r="L1066" s="28"/>
      <c r="M1066" s="28"/>
      <c r="N1066" s="28"/>
      <c r="O1066" s="28"/>
    </row>
    <row r="1067" spans="12:15">
      <c r="L1067" s="28"/>
      <c r="M1067" s="28"/>
      <c r="N1067" s="28"/>
      <c r="O1067" s="28"/>
    </row>
    <row r="1068" spans="12:15">
      <c r="L1068" s="28"/>
      <c r="M1068" s="28"/>
      <c r="N1068" s="28"/>
      <c r="O1068" s="28"/>
    </row>
    <row r="1069" spans="12:15">
      <c r="L1069" s="28"/>
      <c r="M1069" s="28"/>
      <c r="N1069" s="28"/>
      <c r="O1069" s="28"/>
    </row>
    <row r="1070" spans="12:15">
      <c r="L1070" s="28"/>
      <c r="M1070" s="28"/>
      <c r="N1070" s="28"/>
      <c r="O1070" s="28"/>
    </row>
    <row r="1071" spans="12:15">
      <c r="L1071" s="28"/>
      <c r="M1071" s="28"/>
      <c r="N1071" s="28"/>
      <c r="O1071" s="28"/>
    </row>
    <row r="1072" spans="12:15">
      <c r="L1072" s="28"/>
      <c r="M1072" s="28"/>
      <c r="N1072" s="28"/>
      <c r="O1072" s="28"/>
    </row>
    <row r="1073" spans="12:15">
      <c r="L1073" s="28"/>
      <c r="M1073" s="28"/>
      <c r="N1073" s="28"/>
      <c r="O1073" s="28"/>
    </row>
    <row r="1074" spans="12:15">
      <c r="L1074" s="28"/>
      <c r="M1074" s="28"/>
      <c r="N1074" s="28"/>
      <c r="O1074" s="28"/>
    </row>
    <row r="1075" spans="12:15">
      <c r="L1075" s="28"/>
      <c r="M1075" s="28"/>
      <c r="N1075" s="28"/>
      <c r="O1075" s="28"/>
    </row>
    <row r="1076" spans="12:15">
      <c r="L1076" s="28"/>
      <c r="M1076" s="28"/>
      <c r="N1076" s="28"/>
      <c r="O1076" s="28"/>
    </row>
    <row r="1077" spans="12:15">
      <c r="L1077" s="28"/>
      <c r="M1077" s="28"/>
      <c r="N1077" s="28"/>
      <c r="O1077" s="28"/>
    </row>
    <row r="1078" spans="12:15">
      <c r="L1078" s="28"/>
      <c r="M1078" s="28"/>
      <c r="N1078" s="28"/>
      <c r="O1078" s="28"/>
    </row>
    <row r="1079" spans="12:15">
      <c r="L1079" s="28"/>
      <c r="M1079" s="28"/>
      <c r="N1079" s="28"/>
      <c r="O1079" s="28"/>
    </row>
    <row r="1080" spans="12:15">
      <c r="L1080" s="28"/>
      <c r="M1080" s="28"/>
      <c r="N1080" s="28"/>
      <c r="O1080" s="28"/>
    </row>
    <row r="1081" spans="12:15">
      <c r="L1081" s="28"/>
      <c r="M1081" s="28"/>
      <c r="N1081" s="28"/>
      <c r="O1081" s="28"/>
    </row>
    <row r="1082" spans="12:15">
      <c r="L1082" s="28"/>
      <c r="M1082" s="28"/>
      <c r="N1082" s="28"/>
      <c r="O1082" s="28"/>
    </row>
    <row r="1083" spans="12:15">
      <c r="L1083" s="28"/>
      <c r="M1083" s="28"/>
      <c r="N1083" s="28"/>
      <c r="O1083" s="28"/>
    </row>
    <row r="1084" spans="12:15">
      <c r="L1084" s="28"/>
      <c r="M1084" s="28"/>
      <c r="N1084" s="28"/>
      <c r="O1084" s="28"/>
    </row>
    <row r="1085" spans="12:15">
      <c r="L1085" s="28"/>
      <c r="M1085" s="28"/>
      <c r="N1085" s="28"/>
      <c r="O1085" s="28"/>
    </row>
    <row r="1086" spans="12:15">
      <c r="L1086" s="28"/>
      <c r="M1086" s="28"/>
      <c r="N1086" s="28"/>
      <c r="O1086" s="28"/>
    </row>
    <row r="1087" spans="12:15">
      <c r="L1087" s="28"/>
      <c r="M1087" s="28"/>
      <c r="N1087" s="28"/>
      <c r="O1087" s="28"/>
    </row>
    <row r="1088" spans="12:15">
      <c r="L1088" s="28"/>
      <c r="M1088" s="28"/>
      <c r="N1088" s="28"/>
      <c r="O1088" s="28"/>
    </row>
    <row r="1089" spans="12:15">
      <c r="L1089" s="28"/>
      <c r="M1089" s="28"/>
      <c r="N1089" s="28"/>
      <c r="O1089" s="28"/>
    </row>
    <row r="1090" spans="12:15">
      <c r="L1090" s="28"/>
      <c r="M1090" s="28"/>
      <c r="N1090" s="28"/>
      <c r="O1090" s="28"/>
    </row>
    <row r="1091" spans="12:15">
      <c r="L1091" s="28"/>
      <c r="M1091" s="28"/>
      <c r="N1091" s="28"/>
      <c r="O1091" s="28"/>
    </row>
    <row r="1092" spans="12:15">
      <c r="L1092" s="28"/>
      <c r="M1092" s="28"/>
      <c r="N1092" s="28"/>
      <c r="O1092" s="28"/>
    </row>
    <row r="1093" spans="12:15">
      <c r="L1093" s="28"/>
      <c r="M1093" s="28"/>
      <c r="N1093" s="28"/>
      <c r="O1093" s="28"/>
    </row>
    <row r="1094" spans="12:15">
      <c r="L1094" s="28"/>
      <c r="M1094" s="28"/>
      <c r="N1094" s="28"/>
      <c r="O1094" s="28"/>
    </row>
    <row r="1095" spans="12:15">
      <c r="L1095" s="28"/>
      <c r="M1095" s="28"/>
      <c r="N1095" s="28"/>
      <c r="O1095" s="28"/>
    </row>
    <row r="1096" spans="12:15">
      <c r="L1096" s="28"/>
      <c r="M1096" s="28"/>
      <c r="N1096" s="28"/>
      <c r="O1096" s="28"/>
    </row>
    <row r="1097" spans="12:15">
      <c r="L1097" s="28"/>
      <c r="M1097" s="28"/>
      <c r="N1097" s="28"/>
      <c r="O1097" s="28"/>
    </row>
    <row r="1098" spans="12:15">
      <c r="L1098" s="28"/>
      <c r="M1098" s="28"/>
      <c r="N1098" s="28"/>
      <c r="O1098" s="28"/>
    </row>
    <row r="1099" spans="12:15">
      <c r="L1099" s="28"/>
      <c r="M1099" s="28"/>
      <c r="N1099" s="28"/>
      <c r="O1099" s="28"/>
    </row>
    <row r="1100" spans="12:15">
      <c r="L1100" s="28"/>
      <c r="M1100" s="28"/>
      <c r="N1100" s="28"/>
      <c r="O1100" s="28"/>
    </row>
    <row r="1101" spans="12:15">
      <c r="L1101" s="28"/>
      <c r="M1101" s="28"/>
      <c r="N1101" s="28"/>
      <c r="O1101" s="28"/>
    </row>
    <row r="1102" spans="12:15">
      <c r="L1102" s="28"/>
      <c r="M1102" s="28"/>
      <c r="N1102" s="28"/>
      <c r="O1102" s="28"/>
    </row>
    <row r="1103" spans="12:15">
      <c r="L1103" s="28"/>
      <c r="M1103" s="28"/>
      <c r="N1103" s="28"/>
      <c r="O1103" s="28"/>
    </row>
    <row r="1104" spans="12:15">
      <c r="L1104" s="28"/>
      <c r="M1104" s="28"/>
      <c r="N1104" s="28"/>
      <c r="O1104" s="28"/>
    </row>
    <row r="1105" spans="12:15">
      <c r="L1105" s="28"/>
      <c r="M1105" s="28"/>
      <c r="N1105" s="28"/>
      <c r="O1105" s="28"/>
    </row>
    <row r="1106" spans="12:15">
      <c r="L1106" s="28"/>
      <c r="M1106" s="28"/>
      <c r="N1106" s="28"/>
      <c r="O1106" s="28"/>
    </row>
    <row r="1107" spans="12:15">
      <c r="L1107" s="28"/>
      <c r="M1107" s="28"/>
      <c r="N1107" s="28"/>
      <c r="O1107" s="28"/>
    </row>
    <row r="1108" spans="12:15">
      <c r="L1108" s="28"/>
      <c r="M1108" s="28"/>
      <c r="N1108" s="28"/>
      <c r="O1108" s="28"/>
    </row>
    <row r="1109" spans="12:15">
      <c r="L1109" s="28"/>
      <c r="M1109" s="28"/>
      <c r="N1109" s="28"/>
      <c r="O1109" s="28"/>
    </row>
    <row r="1110" spans="12:15">
      <c r="L1110" s="28"/>
      <c r="M1110" s="28"/>
      <c r="N1110" s="28"/>
      <c r="O1110" s="28"/>
    </row>
    <row r="1111" spans="12:15">
      <c r="L1111" s="28"/>
      <c r="M1111" s="28"/>
      <c r="N1111" s="28"/>
      <c r="O1111" s="28"/>
    </row>
    <row r="1112" spans="12:15">
      <c r="L1112" s="28"/>
      <c r="M1112" s="28"/>
      <c r="N1112" s="28"/>
      <c r="O1112" s="28"/>
    </row>
    <row r="1113" spans="12:15">
      <c r="L1113" s="28"/>
      <c r="M1113" s="28"/>
      <c r="N1113" s="28"/>
      <c r="O1113" s="28"/>
    </row>
    <row r="1114" spans="12:15">
      <c r="L1114" s="28"/>
      <c r="M1114" s="28"/>
      <c r="N1114" s="28"/>
      <c r="O1114" s="28"/>
    </row>
    <row r="1115" spans="12:15">
      <c r="L1115" s="28"/>
      <c r="M1115" s="28"/>
      <c r="N1115" s="28"/>
      <c r="O1115" s="28"/>
    </row>
    <row r="1116" spans="12:15">
      <c r="L1116" s="28"/>
      <c r="M1116" s="28"/>
      <c r="N1116" s="28"/>
      <c r="O1116" s="28"/>
    </row>
    <row r="1117" spans="12:15">
      <c r="L1117" s="28"/>
      <c r="M1117" s="28"/>
      <c r="N1117" s="28"/>
      <c r="O1117" s="28"/>
    </row>
    <row r="1118" spans="12:15">
      <c r="L1118" s="28"/>
      <c r="M1118" s="28"/>
      <c r="N1118" s="28"/>
      <c r="O1118" s="28"/>
    </row>
    <row r="1119" spans="12:15">
      <c r="L1119" s="28"/>
      <c r="M1119" s="28"/>
      <c r="N1119" s="28"/>
      <c r="O1119" s="28"/>
    </row>
    <row r="1120" spans="12:15">
      <c r="L1120" s="28"/>
      <c r="M1120" s="28"/>
      <c r="N1120" s="28"/>
      <c r="O1120" s="28"/>
    </row>
    <row r="1121" spans="12:15">
      <c r="L1121" s="28"/>
      <c r="M1121" s="28"/>
      <c r="N1121" s="28"/>
      <c r="O1121" s="28"/>
    </row>
    <row r="1122" spans="12:15">
      <c r="L1122" s="28"/>
      <c r="M1122" s="28"/>
      <c r="N1122" s="28"/>
      <c r="O1122" s="28"/>
    </row>
    <row r="1123" spans="12:15">
      <c r="L1123" s="28"/>
      <c r="M1123" s="28"/>
      <c r="N1123" s="28"/>
      <c r="O1123" s="28"/>
    </row>
    <row r="1124" spans="12:15">
      <c r="L1124" s="28"/>
      <c r="M1124" s="28"/>
      <c r="N1124" s="28"/>
      <c r="O1124" s="28"/>
    </row>
    <row r="1125" spans="12:15">
      <c r="L1125" s="28"/>
      <c r="M1125" s="28"/>
      <c r="N1125" s="28"/>
      <c r="O1125" s="28"/>
    </row>
    <row r="1126" spans="12:15">
      <c r="L1126" s="28"/>
      <c r="M1126" s="28"/>
      <c r="N1126" s="28"/>
      <c r="O1126" s="28"/>
    </row>
    <row r="1127" spans="12:15">
      <c r="L1127" s="28"/>
      <c r="M1127" s="28"/>
      <c r="N1127" s="28"/>
      <c r="O1127" s="28"/>
    </row>
    <row r="1128" spans="12:15">
      <c r="L1128" s="28"/>
      <c r="M1128" s="28"/>
      <c r="N1128" s="28"/>
      <c r="O1128" s="28"/>
    </row>
    <row r="1129" spans="12:15">
      <c r="L1129" s="28"/>
      <c r="M1129" s="28"/>
      <c r="N1129" s="28"/>
      <c r="O1129" s="28"/>
    </row>
    <row r="1130" spans="12:15">
      <c r="L1130" s="28"/>
      <c r="M1130" s="28"/>
      <c r="N1130" s="28"/>
      <c r="O1130" s="28"/>
    </row>
    <row r="1131" spans="12:15">
      <c r="L1131" s="28"/>
      <c r="M1131" s="28"/>
      <c r="N1131" s="28"/>
      <c r="O1131" s="28"/>
    </row>
    <row r="1132" spans="12:15">
      <c r="L1132" s="28"/>
      <c r="M1132" s="28"/>
      <c r="N1132" s="28"/>
      <c r="O1132" s="28"/>
    </row>
    <row r="1133" spans="12:15">
      <c r="L1133" s="28"/>
      <c r="M1133" s="28"/>
      <c r="N1133" s="28"/>
      <c r="O1133" s="28"/>
    </row>
    <row r="1134" spans="12:15">
      <c r="L1134" s="28"/>
      <c r="M1134" s="28"/>
      <c r="N1134" s="28"/>
      <c r="O1134" s="28"/>
    </row>
    <row r="1135" spans="12:15">
      <c r="L1135" s="28"/>
      <c r="M1135" s="28"/>
      <c r="N1135" s="28"/>
      <c r="O1135" s="28"/>
    </row>
    <row r="1136" spans="12:15">
      <c r="L1136" s="28"/>
      <c r="M1136" s="28"/>
      <c r="N1136" s="28"/>
      <c r="O1136" s="28"/>
    </row>
    <row r="1137" spans="12:15">
      <c r="L1137" s="28"/>
      <c r="M1137" s="28"/>
      <c r="N1137" s="28"/>
      <c r="O1137" s="28"/>
    </row>
    <row r="1138" spans="12:15">
      <c r="L1138" s="28"/>
      <c r="M1138" s="28"/>
      <c r="N1138" s="28"/>
      <c r="O1138" s="28"/>
    </row>
    <row r="1139" spans="12:15">
      <c r="L1139" s="28"/>
      <c r="M1139" s="28"/>
      <c r="N1139" s="28"/>
      <c r="O1139" s="28"/>
    </row>
    <row r="1140" spans="12:15">
      <c r="L1140" s="28"/>
      <c r="M1140" s="28"/>
      <c r="N1140" s="28"/>
      <c r="O1140" s="28"/>
    </row>
    <row r="1141" spans="12:15">
      <c r="L1141" s="28"/>
      <c r="M1141" s="28"/>
      <c r="N1141" s="28"/>
      <c r="O1141" s="28"/>
    </row>
    <row r="1142" spans="12:15">
      <c r="L1142" s="28"/>
      <c r="M1142" s="28"/>
      <c r="N1142" s="28"/>
      <c r="O1142" s="28"/>
    </row>
    <row r="1143" spans="12:15">
      <c r="L1143" s="28"/>
      <c r="M1143" s="28"/>
      <c r="N1143" s="28"/>
      <c r="O1143" s="28"/>
    </row>
    <row r="1144" spans="12:15">
      <c r="L1144" s="28"/>
      <c r="M1144" s="28"/>
      <c r="N1144" s="28"/>
      <c r="O1144" s="28"/>
    </row>
    <row r="1145" spans="12:15">
      <c r="L1145" s="28"/>
      <c r="M1145" s="28"/>
      <c r="N1145" s="28"/>
      <c r="O1145" s="28"/>
    </row>
    <row r="1146" spans="12:15">
      <c r="L1146" s="28"/>
      <c r="M1146" s="28"/>
      <c r="N1146" s="28"/>
      <c r="O1146" s="28"/>
    </row>
    <row r="1147" spans="12:15">
      <c r="L1147" s="28"/>
      <c r="M1147" s="28"/>
      <c r="N1147" s="28"/>
      <c r="O1147" s="28"/>
    </row>
    <row r="1148" spans="12:15">
      <c r="L1148" s="28"/>
      <c r="M1148" s="28"/>
      <c r="N1148" s="28"/>
      <c r="O1148" s="28"/>
    </row>
    <row r="1149" spans="12:15">
      <c r="L1149" s="28"/>
      <c r="M1149" s="28"/>
      <c r="N1149" s="28"/>
      <c r="O1149" s="28"/>
    </row>
    <row r="1150" spans="12:15">
      <c r="L1150" s="28"/>
      <c r="M1150" s="28"/>
      <c r="N1150" s="28"/>
      <c r="O1150" s="28"/>
    </row>
    <row r="1151" spans="12:15">
      <c r="L1151" s="28"/>
      <c r="M1151" s="28"/>
      <c r="N1151" s="28"/>
      <c r="O1151" s="28"/>
    </row>
    <row r="1152" spans="12:15">
      <c r="L1152" s="28"/>
      <c r="M1152" s="28"/>
      <c r="N1152" s="28"/>
      <c r="O1152" s="28"/>
    </row>
    <row r="1153" spans="12:15">
      <c r="L1153" s="28"/>
      <c r="M1153" s="28"/>
      <c r="N1153" s="28"/>
      <c r="O1153" s="28"/>
    </row>
    <row r="1154" spans="12:15">
      <c r="L1154" s="28"/>
      <c r="M1154" s="28"/>
      <c r="N1154" s="28"/>
      <c r="O1154" s="28"/>
    </row>
    <row r="1155" spans="12:15">
      <c r="L1155" s="28"/>
      <c r="M1155" s="28"/>
      <c r="N1155" s="28"/>
      <c r="O1155" s="28"/>
    </row>
    <row r="1156" spans="12:15">
      <c r="L1156" s="28"/>
      <c r="M1156" s="28"/>
      <c r="N1156" s="28"/>
      <c r="O1156" s="28"/>
    </row>
    <row r="1157" spans="12:15">
      <c r="L1157" s="28"/>
      <c r="M1157" s="28"/>
      <c r="N1157" s="28"/>
      <c r="O1157" s="28"/>
    </row>
    <row r="1158" spans="12:15">
      <c r="L1158" s="28"/>
      <c r="M1158" s="28"/>
      <c r="N1158" s="28"/>
      <c r="O1158" s="28"/>
    </row>
    <row r="1159" spans="12:15">
      <c r="L1159" s="28"/>
      <c r="M1159" s="28"/>
      <c r="N1159" s="28"/>
      <c r="O1159" s="28"/>
    </row>
    <row r="1160" spans="12:15">
      <c r="L1160" s="28"/>
      <c r="M1160" s="28"/>
      <c r="N1160" s="28"/>
      <c r="O1160" s="28"/>
    </row>
    <row r="1161" spans="12:15">
      <c r="L1161" s="28"/>
      <c r="M1161" s="28"/>
      <c r="N1161" s="28"/>
      <c r="O1161" s="28"/>
    </row>
    <row r="1162" spans="12:15">
      <c r="L1162" s="28"/>
      <c r="M1162" s="28"/>
      <c r="N1162" s="28"/>
      <c r="O1162" s="28"/>
    </row>
    <row r="1163" spans="12:15">
      <c r="L1163" s="28"/>
      <c r="M1163" s="28"/>
      <c r="N1163" s="28"/>
      <c r="O1163" s="28"/>
    </row>
    <row r="1164" spans="12:15">
      <c r="L1164" s="28"/>
      <c r="M1164" s="28"/>
      <c r="N1164" s="28"/>
      <c r="O1164" s="28"/>
    </row>
    <row r="1165" spans="12:15">
      <c r="L1165" s="28"/>
      <c r="M1165" s="28"/>
      <c r="N1165" s="28"/>
      <c r="O1165" s="28"/>
    </row>
    <row r="1166" spans="12:15">
      <c r="L1166" s="28"/>
      <c r="M1166" s="28"/>
      <c r="N1166" s="28"/>
      <c r="O1166" s="28"/>
    </row>
    <row r="1167" spans="12:15">
      <c r="L1167" s="28"/>
      <c r="M1167" s="28"/>
      <c r="N1167" s="28"/>
      <c r="O1167" s="28"/>
    </row>
    <row r="1168" spans="12:15">
      <c r="L1168" s="28"/>
      <c r="M1168" s="28"/>
      <c r="N1168" s="28"/>
      <c r="O1168" s="28"/>
    </row>
    <row r="1169" spans="12:15">
      <c r="L1169" s="28"/>
      <c r="M1169" s="28"/>
      <c r="N1169" s="28"/>
      <c r="O1169" s="28"/>
    </row>
    <row r="1170" spans="12:15">
      <c r="L1170" s="28"/>
      <c r="M1170" s="28"/>
      <c r="N1170" s="28"/>
      <c r="O1170" s="28"/>
    </row>
    <row r="1171" spans="12:15">
      <c r="L1171" s="28"/>
      <c r="M1171" s="28"/>
      <c r="N1171" s="28"/>
      <c r="O1171" s="28"/>
    </row>
    <row r="1172" spans="12:15">
      <c r="L1172" s="28"/>
      <c r="M1172" s="28"/>
      <c r="N1172" s="28"/>
      <c r="O1172" s="28"/>
    </row>
    <row r="1173" spans="12:15">
      <c r="L1173" s="28"/>
      <c r="M1173" s="28"/>
      <c r="N1173" s="28"/>
      <c r="O1173" s="28"/>
    </row>
    <row r="1174" spans="12:15">
      <c r="L1174" s="28"/>
      <c r="M1174" s="28"/>
      <c r="N1174" s="28"/>
      <c r="O1174" s="28"/>
    </row>
    <row r="1175" spans="12:15">
      <c r="L1175" s="28"/>
      <c r="M1175" s="28"/>
      <c r="N1175" s="28"/>
      <c r="O1175" s="28"/>
    </row>
    <row r="1176" spans="12:15">
      <c r="L1176" s="28"/>
      <c r="M1176" s="28"/>
      <c r="N1176" s="28"/>
      <c r="O1176" s="28"/>
    </row>
    <row r="1177" spans="12:15">
      <c r="L1177" s="28"/>
      <c r="M1177" s="28"/>
      <c r="N1177" s="28"/>
      <c r="O1177" s="28"/>
    </row>
    <row r="1178" spans="12:15">
      <c r="L1178" s="28"/>
      <c r="M1178" s="28"/>
      <c r="N1178" s="28"/>
      <c r="O1178" s="28"/>
    </row>
    <row r="1179" spans="12:15">
      <c r="L1179" s="28"/>
      <c r="M1179" s="28"/>
      <c r="N1179" s="28"/>
      <c r="O1179" s="28"/>
    </row>
    <row r="1180" spans="12:15">
      <c r="L1180" s="28"/>
      <c r="M1180" s="28"/>
      <c r="N1180" s="28"/>
      <c r="O1180" s="28"/>
    </row>
    <row r="1181" spans="12:15">
      <c r="L1181" s="28"/>
      <c r="M1181" s="28"/>
      <c r="N1181" s="28"/>
      <c r="O1181" s="28"/>
    </row>
    <row r="1182" spans="12:15">
      <c r="L1182" s="28"/>
      <c r="M1182" s="28"/>
      <c r="N1182" s="28"/>
      <c r="O1182" s="28"/>
    </row>
    <row r="1183" spans="12:15">
      <c r="L1183" s="28"/>
      <c r="M1183" s="28"/>
      <c r="N1183" s="28"/>
      <c r="O1183" s="28"/>
    </row>
    <row r="1184" spans="12:15">
      <c r="L1184" s="28"/>
      <c r="M1184" s="28"/>
      <c r="N1184" s="28"/>
      <c r="O1184" s="28"/>
    </row>
    <row r="1185" spans="12:15">
      <c r="L1185" s="28"/>
      <c r="M1185" s="28"/>
      <c r="N1185" s="28"/>
      <c r="O1185" s="28"/>
    </row>
    <row r="1186" spans="12:15">
      <c r="L1186" s="28"/>
      <c r="M1186" s="28"/>
      <c r="N1186" s="28"/>
      <c r="O1186" s="28"/>
    </row>
    <row r="1187" spans="12:15">
      <c r="L1187" s="28"/>
      <c r="M1187" s="28"/>
      <c r="N1187" s="28"/>
      <c r="O1187" s="28"/>
    </row>
    <row r="1188" spans="12:15">
      <c r="L1188" s="28"/>
      <c r="M1188" s="28"/>
      <c r="N1188" s="28"/>
      <c r="O1188" s="28"/>
    </row>
    <row r="1189" spans="12:15">
      <c r="L1189" s="28"/>
      <c r="M1189" s="28"/>
      <c r="N1189" s="28"/>
      <c r="O1189" s="28"/>
    </row>
    <row r="1190" spans="12:15">
      <c r="L1190" s="28"/>
      <c r="M1190" s="28"/>
      <c r="N1190" s="28"/>
      <c r="O1190" s="28"/>
    </row>
    <row r="1191" spans="12:15">
      <c r="L1191" s="28"/>
      <c r="M1191" s="28"/>
      <c r="N1191" s="28"/>
      <c r="O1191" s="28"/>
    </row>
    <row r="1192" spans="12:15">
      <c r="L1192" s="28"/>
      <c r="M1192" s="28"/>
      <c r="N1192" s="28"/>
      <c r="O1192" s="28"/>
    </row>
    <row r="1193" spans="12:15">
      <c r="L1193" s="28"/>
      <c r="M1193" s="28"/>
      <c r="N1193" s="28"/>
      <c r="O1193" s="28"/>
    </row>
    <row r="1194" spans="12:15">
      <c r="L1194" s="28"/>
      <c r="M1194" s="28"/>
      <c r="N1194" s="28"/>
      <c r="O1194" s="28"/>
    </row>
    <row r="1195" spans="12:15">
      <c r="L1195" s="28"/>
      <c r="M1195" s="28"/>
      <c r="N1195" s="28"/>
      <c r="O1195" s="28"/>
    </row>
    <row r="1196" spans="12:15">
      <c r="L1196" s="28"/>
      <c r="M1196" s="28"/>
      <c r="N1196" s="28"/>
      <c r="O1196" s="28"/>
    </row>
    <row r="1197" spans="12:15">
      <c r="L1197" s="28"/>
      <c r="M1197" s="28"/>
      <c r="N1197" s="28"/>
      <c r="O1197" s="28"/>
    </row>
    <row r="1198" spans="12:15">
      <c r="L1198" s="28"/>
      <c r="M1198" s="28"/>
      <c r="N1198" s="28"/>
      <c r="O1198" s="28"/>
    </row>
    <row r="1199" spans="12:15">
      <c r="L1199" s="28"/>
      <c r="M1199" s="28"/>
      <c r="N1199" s="28"/>
      <c r="O1199" s="28"/>
    </row>
    <row r="1200" spans="12:15">
      <c r="L1200" s="28"/>
      <c r="M1200" s="28"/>
      <c r="N1200" s="28"/>
      <c r="O1200" s="28"/>
    </row>
    <row r="1201" spans="12:15">
      <c r="L1201" s="28"/>
      <c r="M1201" s="28"/>
      <c r="N1201" s="28"/>
      <c r="O1201" s="28"/>
    </row>
    <row r="1202" spans="12:15">
      <c r="L1202" s="28"/>
      <c r="M1202" s="28"/>
      <c r="N1202" s="28"/>
      <c r="O1202" s="28"/>
    </row>
    <row r="1203" spans="12:15">
      <c r="L1203" s="28"/>
      <c r="M1203" s="28"/>
      <c r="N1203" s="28"/>
      <c r="O1203" s="28"/>
    </row>
    <row r="1204" spans="12:15">
      <c r="L1204" s="28"/>
      <c r="M1204" s="28"/>
      <c r="N1204" s="28"/>
      <c r="O1204" s="28"/>
    </row>
    <row r="1205" spans="12:15">
      <c r="L1205" s="28"/>
      <c r="M1205" s="28"/>
      <c r="N1205" s="28"/>
      <c r="O1205" s="28"/>
    </row>
    <row r="1206" spans="12:15">
      <c r="L1206" s="28"/>
      <c r="M1206" s="28"/>
      <c r="N1206" s="28"/>
      <c r="O1206" s="28"/>
    </row>
    <row r="1207" spans="12:15">
      <c r="L1207" s="28"/>
      <c r="M1207" s="28"/>
      <c r="N1207" s="28"/>
      <c r="O1207" s="28"/>
    </row>
    <row r="1208" spans="12:15">
      <c r="L1208" s="28"/>
      <c r="M1208" s="28"/>
      <c r="N1208" s="28"/>
      <c r="O1208" s="28"/>
    </row>
    <row r="1209" spans="12:15">
      <c r="L1209" s="28"/>
      <c r="M1209" s="28"/>
      <c r="N1209" s="28"/>
      <c r="O1209" s="28"/>
    </row>
    <row r="1210" spans="12:15">
      <c r="L1210" s="28"/>
      <c r="M1210" s="28"/>
      <c r="N1210" s="28"/>
      <c r="O1210" s="28"/>
    </row>
    <row r="1211" spans="12:15">
      <c r="L1211" s="28"/>
      <c r="M1211" s="28"/>
      <c r="N1211" s="28"/>
      <c r="O1211" s="28"/>
    </row>
    <row r="1212" spans="12:15">
      <c r="L1212" s="28"/>
      <c r="M1212" s="28"/>
      <c r="N1212" s="28"/>
      <c r="O1212" s="28"/>
    </row>
    <row r="1213" spans="12:15">
      <c r="L1213" s="28"/>
      <c r="M1213" s="28"/>
      <c r="N1213" s="28"/>
      <c r="O1213" s="28"/>
    </row>
    <row r="1214" spans="12:15">
      <c r="L1214" s="28"/>
      <c r="M1214" s="28"/>
      <c r="N1214" s="28"/>
      <c r="O1214" s="28"/>
    </row>
    <row r="1215" spans="12:15">
      <c r="L1215" s="28"/>
      <c r="M1215" s="28"/>
      <c r="N1215" s="28"/>
      <c r="O1215" s="28"/>
    </row>
    <row r="1216" spans="12:15">
      <c r="L1216" s="28"/>
      <c r="M1216" s="28"/>
      <c r="N1216" s="28"/>
      <c r="O1216" s="28"/>
    </row>
    <row r="1217" spans="12:15">
      <c r="L1217" s="28"/>
      <c r="M1217" s="28"/>
      <c r="N1217" s="28"/>
      <c r="O1217" s="28"/>
    </row>
    <row r="1218" spans="12:15">
      <c r="L1218" s="28"/>
      <c r="M1218" s="28"/>
      <c r="N1218" s="28"/>
      <c r="O1218" s="28"/>
    </row>
    <row r="1219" spans="12:15">
      <c r="L1219" s="28"/>
      <c r="M1219" s="28"/>
      <c r="N1219" s="28"/>
      <c r="O1219" s="28"/>
    </row>
    <row r="1220" spans="12:15">
      <c r="L1220" s="28"/>
      <c r="M1220" s="28"/>
      <c r="N1220" s="28"/>
      <c r="O1220" s="28"/>
    </row>
    <row r="1221" spans="12:15">
      <c r="L1221" s="28"/>
      <c r="M1221" s="28"/>
      <c r="N1221" s="28"/>
      <c r="O1221" s="28"/>
    </row>
    <row r="1222" spans="12:15">
      <c r="L1222" s="28"/>
      <c r="M1222" s="28"/>
      <c r="N1222" s="28"/>
      <c r="O1222" s="28"/>
    </row>
    <row r="1223" spans="12:15">
      <c r="L1223" s="28"/>
      <c r="M1223" s="28"/>
      <c r="N1223" s="28"/>
      <c r="O1223" s="28"/>
    </row>
    <row r="1224" spans="12:15">
      <c r="L1224" s="28"/>
      <c r="M1224" s="28"/>
      <c r="N1224" s="28"/>
      <c r="O1224" s="28"/>
    </row>
    <row r="1225" spans="12:15">
      <c r="L1225" s="28"/>
      <c r="M1225" s="28"/>
      <c r="N1225" s="28"/>
      <c r="O1225" s="28"/>
    </row>
    <row r="1226" spans="12:15">
      <c r="L1226" s="28"/>
      <c r="M1226" s="28"/>
      <c r="N1226" s="28"/>
      <c r="O1226" s="28"/>
    </row>
    <row r="1227" spans="12:15">
      <c r="L1227" s="28"/>
      <c r="M1227" s="28"/>
      <c r="N1227" s="28"/>
      <c r="O1227" s="28"/>
    </row>
    <row r="1228" spans="12:15">
      <c r="L1228" s="28"/>
      <c r="M1228" s="28"/>
      <c r="N1228" s="28"/>
      <c r="O1228" s="28"/>
    </row>
    <row r="1229" spans="12:15">
      <c r="L1229" s="28"/>
      <c r="M1229" s="28"/>
      <c r="N1229" s="28"/>
      <c r="O1229" s="28"/>
    </row>
    <row r="1230" spans="12:15">
      <c r="L1230" s="28"/>
      <c r="M1230" s="28"/>
      <c r="N1230" s="28"/>
      <c r="O1230" s="28"/>
    </row>
    <row r="1231" spans="12:15">
      <c r="L1231" s="28"/>
      <c r="M1231" s="28"/>
      <c r="N1231" s="28"/>
      <c r="O1231" s="28"/>
    </row>
    <row r="1232" spans="12:15">
      <c r="L1232" s="28"/>
      <c r="M1232" s="28"/>
      <c r="N1232" s="28"/>
      <c r="O1232" s="28"/>
    </row>
    <row r="1233" spans="12:15">
      <c r="L1233" s="28"/>
      <c r="M1233" s="28"/>
      <c r="N1233" s="28"/>
      <c r="O1233" s="28"/>
    </row>
    <row r="1234" spans="12:15">
      <c r="L1234" s="28"/>
      <c r="M1234" s="28"/>
      <c r="N1234" s="28"/>
      <c r="O1234" s="28"/>
    </row>
    <row r="1235" spans="12:15">
      <c r="L1235" s="28"/>
      <c r="M1235" s="28"/>
      <c r="N1235" s="28"/>
      <c r="O1235" s="28"/>
    </row>
    <row r="1236" spans="12:15">
      <c r="L1236" s="28"/>
      <c r="M1236" s="28"/>
      <c r="N1236" s="28"/>
      <c r="O1236" s="28"/>
    </row>
    <row r="1237" spans="12:15">
      <c r="L1237" s="28"/>
      <c r="M1237" s="28"/>
      <c r="N1237" s="28"/>
      <c r="O1237" s="28"/>
    </row>
    <row r="1238" spans="12:15">
      <c r="L1238" s="28"/>
      <c r="M1238" s="28"/>
      <c r="N1238" s="28"/>
      <c r="O1238" s="28"/>
    </row>
    <row r="1239" spans="12:15">
      <c r="L1239" s="28"/>
      <c r="M1239" s="28"/>
      <c r="N1239" s="28"/>
      <c r="O1239" s="28"/>
    </row>
    <row r="1240" spans="12:15">
      <c r="L1240" s="28"/>
      <c r="M1240" s="28"/>
      <c r="N1240" s="28"/>
      <c r="O1240" s="28"/>
    </row>
    <row r="1241" spans="12:15">
      <c r="L1241" s="28"/>
      <c r="M1241" s="28"/>
      <c r="N1241" s="28"/>
      <c r="O1241" s="28"/>
    </row>
    <row r="1242" spans="12:15">
      <c r="L1242" s="28"/>
      <c r="M1242" s="28"/>
      <c r="N1242" s="28"/>
      <c r="O1242" s="28"/>
    </row>
    <row r="1243" spans="12:15">
      <c r="L1243" s="28"/>
      <c r="M1243" s="28"/>
      <c r="N1243" s="28"/>
      <c r="O1243" s="28"/>
    </row>
    <row r="1244" spans="12:15">
      <c r="L1244" s="28"/>
      <c r="M1244" s="28"/>
      <c r="N1244" s="28"/>
      <c r="O1244" s="28"/>
    </row>
    <row r="1245" spans="12:15">
      <c r="L1245" s="28"/>
      <c r="M1245" s="28"/>
      <c r="N1245" s="28"/>
      <c r="O1245" s="28"/>
    </row>
    <row r="1246" spans="12:15">
      <c r="L1246" s="28"/>
      <c r="M1246" s="28"/>
      <c r="N1246" s="28"/>
      <c r="O1246" s="28"/>
    </row>
    <row r="1247" spans="12:15">
      <c r="L1247" s="28"/>
      <c r="M1247" s="28"/>
      <c r="N1247" s="28"/>
      <c r="O1247" s="28"/>
    </row>
    <row r="1248" spans="12:15">
      <c r="L1248" s="28"/>
      <c r="M1248" s="28"/>
      <c r="N1248" s="28"/>
      <c r="O1248" s="28"/>
    </row>
    <row r="1249" spans="12:15">
      <c r="L1249" s="28"/>
      <c r="M1249" s="28"/>
      <c r="N1249" s="28"/>
      <c r="O1249" s="28"/>
    </row>
    <row r="1250" spans="12:15">
      <c r="L1250" s="28"/>
      <c r="M1250" s="28"/>
      <c r="N1250" s="28"/>
      <c r="O1250" s="28"/>
    </row>
    <row r="1251" spans="12:15">
      <c r="L1251" s="28"/>
      <c r="M1251" s="28"/>
      <c r="N1251" s="28"/>
      <c r="O1251" s="28"/>
    </row>
    <row r="1252" spans="12:15">
      <c r="L1252" s="28"/>
      <c r="M1252" s="28"/>
      <c r="N1252" s="28"/>
      <c r="O1252" s="28"/>
    </row>
    <row r="1253" spans="12:15">
      <c r="L1253" s="28"/>
      <c r="M1253" s="28"/>
      <c r="N1253" s="28"/>
      <c r="O1253" s="28"/>
    </row>
    <row r="1254" spans="12:15">
      <c r="L1254" s="28"/>
      <c r="M1254" s="28"/>
      <c r="N1254" s="28"/>
      <c r="O1254" s="28"/>
    </row>
    <row r="1255" spans="12:15">
      <c r="L1255" s="28"/>
      <c r="M1255" s="28"/>
      <c r="N1255" s="28"/>
      <c r="O1255" s="28"/>
    </row>
    <row r="1256" spans="12:15">
      <c r="L1256" s="28"/>
      <c r="M1256" s="28"/>
      <c r="N1256" s="28"/>
      <c r="O1256" s="28"/>
    </row>
    <row r="1257" spans="12:15">
      <c r="L1257" s="28"/>
      <c r="M1257" s="28"/>
      <c r="N1257" s="28"/>
      <c r="O1257" s="28"/>
    </row>
    <row r="1258" spans="12:15">
      <c r="L1258" s="28"/>
      <c r="M1258" s="28"/>
      <c r="N1258" s="28"/>
      <c r="O1258" s="28"/>
    </row>
    <row r="1259" spans="12:15">
      <c r="L1259" s="28"/>
      <c r="M1259" s="28"/>
      <c r="N1259" s="28"/>
      <c r="O1259" s="28"/>
    </row>
    <row r="1260" spans="12:15">
      <c r="L1260" s="28"/>
      <c r="M1260" s="28"/>
      <c r="N1260" s="28"/>
      <c r="O1260" s="28"/>
    </row>
    <row r="1261" spans="12:15">
      <c r="L1261" s="28"/>
      <c r="M1261" s="28"/>
      <c r="N1261" s="28"/>
      <c r="O1261" s="28"/>
    </row>
    <row r="1262" spans="12:15">
      <c r="L1262" s="28"/>
      <c r="M1262" s="28"/>
      <c r="N1262" s="28"/>
      <c r="O1262" s="28"/>
    </row>
    <row r="1263" spans="12:15">
      <c r="L1263" s="28"/>
      <c r="M1263" s="28"/>
      <c r="N1263" s="28"/>
      <c r="O1263" s="28"/>
    </row>
    <row r="1264" spans="12:15">
      <c r="L1264" s="28"/>
      <c r="M1264" s="28"/>
      <c r="N1264" s="28"/>
      <c r="O1264" s="28"/>
    </row>
    <row r="1265" spans="12:15">
      <c r="L1265" s="28"/>
      <c r="M1265" s="28"/>
      <c r="N1265" s="28"/>
      <c r="O1265" s="28"/>
    </row>
    <row r="1266" spans="12:15">
      <c r="L1266" s="28"/>
      <c r="M1266" s="28"/>
      <c r="N1266" s="28"/>
      <c r="O1266" s="28"/>
    </row>
    <row r="1267" spans="12:15">
      <c r="L1267" s="28"/>
      <c r="M1267" s="28"/>
      <c r="N1267" s="28"/>
      <c r="O1267" s="28"/>
    </row>
    <row r="1268" spans="12:15">
      <c r="L1268" s="28"/>
      <c r="M1268" s="28"/>
      <c r="N1268" s="28"/>
      <c r="O1268" s="28"/>
    </row>
    <row r="1269" spans="12:15">
      <c r="L1269" s="28"/>
      <c r="M1269" s="28"/>
      <c r="N1269" s="28"/>
      <c r="O1269" s="28"/>
    </row>
    <row r="1270" spans="12:15">
      <c r="L1270" s="28"/>
      <c r="M1270" s="28"/>
      <c r="N1270" s="28"/>
      <c r="O1270" s="28"/>
    </row>
    <row r="1271" spans="12:15">
      <c r="L1271" s="28"/>
      <c r="M1271" s="28"/>
      <c r="N1271" s="28"/>
      <c r="O1271" s="28"/>
    </row>
    <row r="1272" spans="12:15">
      <c r="L1272" s="28"/>
      <c r="M1272" s="28"/>
      <c r="N1272" s="28"/>
      <c r="O1272" s="28"/>
    </row>
    <row r="1273" spans="12:15">
      <c r="L1273" s="28"/>
      <c r="M1273" s="28"/>
      <c r="N1273" s="28"/>
      <c r="O1273" s="28"/>
    </row>
    <row r="1274" spans="12:15">
      <c r="L1274" s="28"/>
      <c r="M1274" s="28"/>
      <c r="N1274" s="28"/>
      <c r="O1274" s="28"/>
    </row>
    <row r="1275" spans="12:15">
      <c r="L1275" s="28"/>
      <c r="M1275" s="28"/>
      <c r="N1275" s="28"/>
      <c r="O1275" s="28"/>
    </row>
    <row r="1276" spans="12:15">
      <c r="L1276" s="28"/>
      <c r="M1276" s="28"/>
      <c r="N1276" s="28"/>
      <c r="O1276" s="28"/>
    </row>
    <row r="1277" spans="12:15">
      <c r="L1277" s="28"/>
      <c r="M1277" s="28"/>
      <c r="N1277" s="28"/>
      <c r="O1277" s="28"/>
    </row>
    <row r="1278" spans="12:15">
      <c r="L1278" s="28"/>
      <c r="M1278" s="28"/>
      <c r="N1278" s="28"/>
      <c r="O1278" s="28"/>
    </row>
    <row r="1279" spans="12:15">
      <c r="L1279" s="28"/>
      <c r="M1279" s="28"/>
      <c r="N1279" s="28"/>
      <c r="O1279" s="28"/>
    </row>
    <row r="1280" spans="12:15">
      <c r="L1280" s="28"/>
      <c r="M1280" s="28"/>
      <c r="N1280" s="28"/>
      <c r="O1280" s="28"/>
    </row>
    <row r="1281" spans="12:15">
      <c r="L1281" s="28"/>
      <c r="M1281" s="28"/>
      <c r="N1281" s="28"/>
      <c r="O1281" s="28"/>
    </row>
    <row r="1282" spans="12:15">
      <c r="L1282" s="28"/>
      <c r="M1282" s="28"/>
      <c r="N1282" s="28"/>
      <c r="O1282" s="28"/>
    </row>
    <row r="1283" spans="12:15">
      <c r="L1283" s="28"/>
      <c r="M1283" s="28"/>
      <c r="N1283" s="28"/>
      <c r="O1283" s="28"/>
    </row>
    <row r="1284" spans="12:15">
      <c r="L1284" s="28"/>
      <c r="M1284" s="28"/>
      <c r="N1284" s="28"/>
      <c r="O1284" s="28"/>
    </row>
    <row r="1285" spans="12:15">
      <c r="L1285" s="28"/>
      <c r="M1285" s="28"/>
      <c r="N1285" s="28"/>
      <c r="O1285" s="28"/>
    </row>
    <row r="1286" spans="12:15">
      <c r="L1286" s="28"/>
      <c r="M1286" s="28"/>
      <c r="N1286" s="28"/>
      <c r="O1286" s="28"/>
    </row>
    <row r="1287" spans="12:15">
      <c r="L1287" s="28"/>
      <c r="M1287" s="28"/>
      <c r="N1287" s="28"/>
      <c r="O1287" s="28"/>
    </row>
    <row r="1288" spans="12:15">
      <c r="L1288" s="28"/>
      <c r="M1288" s="28"/>
      <c r="N1288" s="28"/>
      <c r="O1288" s="28"/>
    </row>
    <row r="1289" spans="12:15">
      <c r="L1289" s="28"/>
      <c r="M1289" s="28"/>
      <c r="N1289" s="28"/>
      <c r="O1289" s="28"/>
    </row>
    <row r="1290" spans="12:15">
      <c r="L1290" s="28"/>
      <c r="M1290" s="28"/>
      <c r="N1290" s="28"/>
      <c r="O1290" s="28"/>
    </row>
    <row r="1291" spans="12:15">
      <c r="L1291" s="28"/>
      <c r="M1291" s="28"/>
      <c r="N1291" s="28"/>
      <c r="O1291" s="28"/>
    </row>
    <row r="1292" spans="12:15">
      <c r="L1292" s="28"/>
      <c r="M1292" s="28"/>
      <c r="N1292" s="28"/>
      <c r="O1292" s="28"/>
    </row>
    <row r="1293" spans="12:15">
      <c r="L1293" s="28"/>
      <c r="M1293" s="28"/>
      <c r="N1293" s="28"/>
      <c r="O1293" s="28"/>
    </row>
    <row r="1294" spans="12:15">
      <c r="L1294" s="28"/>
      <c r="M1294" s="28"/>
      <c r="N1294" s="28"/>
      <c r="O1294" s="28"/>
    </row>
    <row r="1295" spans="12:15">
      <c r="L1295" s="28"/>
      <c r="M1295" s="28"/>
      <c r="N1295" s="28"/>
      <c r="O1295" s="28"/>
    </row>
    <row r="1296" spans="12:15">
      <c r="L1296" s="28"/>
      <c r="M1296" s="28"/>
      <c r="N1296" s="28"/>
      <c r="O1296" s="28"/>
    </row>
    <row r="1297" spans="12:15">
      <c r="L1297" s="28"/>
      <c r="M1297" s="28"/>
      <c r="N1297" s="28"/>
      <c r="O1297" s="28"/>
    </row>
    <row r="1298" spans="12:15">
      <c r="L1298" s="28"/>
      <c r="M1298" s="28"/>
      <c r="N1298" s="28"/>
      <c r="O1298" s="28"/>
    </row>
    <row r="1299" spans="12:15">
      <c r="L1299" s="28"/>
      <c r="M1299" s="28"/>
      <c r="N1299" s="28"/>
      <c r="O1299" s="28"/>
    </row>
    <row r="1300" spans="12:15">
      <c r="L1300" s="28"/>
      <c r="M1300" s="28"/>
      <c r="N1300" s="28"/>
      <c r="O1300" s="28"/>
    </row>
    <row r="1301" spans="12:15">
      <c r="L1301" s="28"/>
      <c r="M1301" s="28"/>
      <c r="N1301" s="28"/>
      <c r="O1301" s="28"/>
    </row>
    <row r="1302" spans="12:15">
      <c r="L1302" s="28"/>
      <c r="M1302" s="28"/>
      <c r="N1302" s="28"/>
      <c r="O1302" s="28"/>
    </row>
    <row r="1303" spans="12:15">
      <c r="L1303" s="28"/>
      <c r="M1303" s="28"/>
      <c r="N1303" s="28"/>
      <c r="O1303" s="28"/>
    </row>
    <row r="1304" spans="12:15">
      <c r="L1304" s="28"/>
      <c r="M1304" s="28"/>
      <c r="N1304" s="28"/>
      <c r="O1304" s="28"/>
    </row>
    <row r="1305" spans="12:15">
      <c r="L1305" s="28"/>
      <c r="M1305" s="28"/>
      <c r="N1305" s="28"/>
      <c r="O1305" s="28"/>
    </row>
    <row r="1306" spans="12:15">
      <c r="L1306" s="28"/>
      <c r="M1306" s="28"/>
      <c r="N1306" s="28"/>
      <c r="O1306" s="28"/>
    </row>
    <row r="1307" spans="12:15">
      <c r="L1307" s="28"/>
      <c r="M1307" s="28"/>
      <c r="N1307" s="28"/>
      <c r="O1307" s="28"/>
    </row>
    <row r="1308" spans="12:15">
      <c r="L1308" s="28"/>
      <c r="M1308" s="28"/>
      <c r="N1308" s="28"/>
      <c r="O1308" s="28"/>
    </row>
    <row r="1309" spans="12:15">
      <c r="L1309" s="28"/>
      <c r="M1309" s="28"/>
      <c r="N1309" s="28"/>
      <c r="O1309" s="28"/>
    </row>
    <row r="1310" spans="12:15">
      <c r="L1310" s="28"/>
      <c r="M1310" s="28"/>
      <c r="N1310" s="28"/>
      <c r="O1310" s="28"/>
    </row>
    <row r="1311" spans="12:15">
      <c r="L1311" s="28"/>
      <c r="M1311" s="28"/>
      <c r="N1311" s="28"/>
      <c r="O1311" s="28"/>
    </row>
    <row r="1312" spans="12:15">
      <c r="L1312" s="28"/>
      <c r="M1312" s="28"/>
      <c r="N1312" s="28"/>
      <c r="O1312" s="28"/>
    </row>
    <row r="1313" spans="12:15">
      <c r="L1313" s="28"/>
      <c r="M1313" s="28"/>
      <c r="N1313" s="28"/>
      <c r="O1313" s="28"/>
    </row>
    <row r="1314" spans="12:15">
      <c r="L1314" s="28"/>
      <c r="M1314" s="28"/>
      <c r="N1314" s="28"/>
      <c r="O1314" s="28"/>
    </row>
    <row r="1315" spans="12:15">
      <c r="L1315" s="28"/>
      <c r="M1315" s="28"/>
      <c r="N1315" s="28"/>
      <c r="O1315" s="28"/>
    </row>
    <row r="1316" spans="12:15">
      <c r="L1316" s="28"/>
      <c r="M1316" s="28"/>
      <c r="N1316" s="28"/>
      <c r="O1316" s="28"/>
    </row>
    <row r="1317" spans="12:15">
      <c r="L1317" s="28"/>
      <c r="M1317" s="28"/>
      <c r="N1317" s="28"/>
      <c r="O1317" s="28"/>
    </row>
    <row r="1318" spans="12:15">
      <c r="L1318" s="28"/>
      <c r="M1318" s="28"/>
      <c r="N1318" s="28"/>
      <c r="O1318" s="28"/>
    </row>
    <row r="1319" spans="12:15">
      <c r="L1319" s="28"/>
      <c r="M1319" s="28"/>
      <c r="N1319" s="28"/>
      <c r="O1319" s="28"/>
    </row>
    <row r="1320" spans="12:15">
      <c r="L1320" s="28"/>
      <c r="M1320" s="28"/>
      <c r="N1320" s="28"/>
      <c r="O1320" s="28"/>
    </row>
    <row r="1321" spans="12:15">
      <c r="L1321" s="28"/>
      <c r="M1321" s="28"/>
      <c r="N1321" s="28"/>
      <c r="O1321" s="28"/>
    </row>
    <row r="1322" spans="12:15">
      <c r="L1322" s="28"/>
      <c r="M1322" s="28"/>
      <c r="N1322" s="28"/>
      <c r="O1322" s="28"/>
    </row>
    <row r="1323" spans="12:15">
      <c r="L1323" s="28"/>
      <c r="M1323" s="28"/>
      <c r="N1323" s="28"/>
      <c r="O1323" s="28"/>
    </row>
    <row r="1324" spans="12:15">
      <c r="L1324" s="28"/>
      <c r="M1324" s="28"/>
      <c r="N1324" s="28"/>
      <c r="O1324" s="28"/>
    </row>
    <row r="1325" spans="12:15">
      <c r="L1325" s="28"/>
      <c r="M1325" s="28"/>
      <c r="N1325" s="28"/>
      <c r="O1325" s="28"/>
    </row>
    <row r="1326" spans="12:15">
      <c r="L1326" s="28"/>
      <c r="M1326" s="28"/>
      <c r="N1326" s="28"/>
      <c r="O1326" s="28"/>
    </row>
    <row r="1327" spans="12:15">
      <c r="L1327" s="28"/>
      <c r="M1327" s="28"/>
      <c r="N1327" s="28"/>
      <c r="O1327" s="28"/>
    </row>
    <row r="1328" spans="12:15">
      <c r="L1328" s="28"/>
      <c r="M1328" s="28"/>
      <c r="N1328" s="28"/>
      <c r="O1328" s="28"/>
    </row>
    <row r="1329" spans="12:15">
      <c r="L1329" s="28"/>
      <c r="M1329" s="28"/>
      <c r="N1329" s="28"/>
      <c r="O1329" s="28"/>
    </row>
    <row r="1330" spans="12:15">
      <c r="L1330" s="28"/>
      <c r="M1330" s="28"/>
      <c r="N1330" s="28"/>
      <c r="O1330" s="28"/>
    </row>
    <row r="1331" spans="12:15">
      <c r="L1331" s="28"/>
      <c r="M1331" s="28"/>
      <c r="N1331" s="28"/>
      <c r="O1331" s="28"/>
    </row>
    <row r="1332" spans="12:15">
      <c r="L1332" s="28"/>
      <c r="M1332" s="28"/>
      <c r="N1332" s="28"/>
      <c r="O1332" s="28"/>
    </row>
    <row r="1333" spans="12:15">
      <c r="L1333" s="28"/>
      <c r="M1333" s="28"/>
      <c r="N1333" s="28"/>
      <c r="O1333" s="28"/>
    </row>
    <row r="1334" spans="12:15">
      <c r="L1334" s="28"/>
      <c r="M1334" s="28"/>
      <c r="N1334" s="28"/>
      <c r="O1334" s="28"/>
    </row>
    <row r="1335" spans="12:15">
      <c r="L1335" s="28"/>
      <c r="M1335" s="28"/>
      <c r="N1335" s="28"/>
      <c r="O1335" s="28"/>
    </row>
    <row r="1336" spans="12:15">
      <c r="L1336" s="28"/>
      <c r="M1336" s="28"/>
      <c r="N1336" s="28"/>
      <c r="O1336" s="28"/>
    </row>
    <row r="1337" spans="12:15">
      <c r="L1337" s="28"/>
      <c r="M1337" s="28"/>
      <c r="N1337" s="28"/>
      <c r="O1337" s="28"/>
    </row>
    <row r="1338" spans="12:15">
      <c r="L1338" s="28"/>
      <c r="M1338" s="28"/>
      <c r="N1338" s="28"/>
      <c r="O1338" s="28"/>
    </row>
    <row r="1339" spans="12:15">
      <c r="L1339" s="28"/>
      <c r="M1339" s="28"/>
      <c r="N1339" s="28"/>
      <c r="O1339" s="28"/>
    </row>
    <row r="1340" spans="12:15">
      <c r="L1340" s="28"/>
      <c r="M1340" s="28"/>
      <c r="N1340" s="28"/>
      <c r="O1340" s="28"/>
    </row>
    <row r="1341" spans="12:15">
      <c r="L1341" s="28"/>
      <c r="M1341" s="28"/>
      <c r="N1341" s="28"/>
      <c r="O1341" s="28"/>
    </row>
    <row r="1342" spans="12:15">
      <c r="L1342" s="28"/>
      <c r="M1342" s="28"/>
      <c r="N1342" s="28"/>
      <c r="O1342" s="28"/>
    </row>
    <row r="1343" spans="12:15">
      <c r="L1343" s="28"/>
      <c r="M1343" s="28"/>
      <c r="N1343" s="28"/>
      <c r="O1343" s="28"/>
    </row>
    <row r="1344" spans="12:15">
      <c r="L1344" s="28"/>
      <c r="M1344" s="28"/>
      <c r="N1344" s="28"/>
      <c r="O1344" s="28"/>
    </row>
    <row r="1345" spans="12:15">
      <c r="L1345" s="28"/>
      <c r="M1345" s="28"/>
      <c r="N1345" s="28"/>
      <c r="O1345" s="28"/>
    </row>
    <row r="1346" spans="12:15">
      <c r="L1346" s="28"/>
      <c r="M1346" s="28"/>
      <c r="N1346" s="28"/>
      <c r="O1346" s="28"/>
    </row>
    <row r="1347" spans="12:15">
      <c r="L1347" s="28"/>
      <c r="M1347" s="28"/>
      <c r="N1347" s="28"/>
      <c r="O1347" s="28"/>
    </row>
    <row r="1348" spans="12:15">
      <c r="L1348" s="28"/>
      <c r="M1348" s="28"/>
      <c r="N1348" s="28"/>
      <c r="O1348" s="28"/>
    </row>
    <row r="1349" spans="12:15">
      <c r="L1349" s="28"/>
      <c r="M1349" s="28"/>
      <c r="N1349" s="28"/>
      <c r="O1349" s="28"/>
    </row>
    <row r="1350" spans="12:15">
      <c r="L1350" s="28"/>
      <c r="M1350" s="28"/>
      <c r="N1350" s="28"/>
      <c r="O1350" s="28"/>
    </row>
    <row r="1351" spans="12:15">
      <c r="L1351" s="28"/>
      <c r="M1351" s="28"/>
      <c r="N1351" s="28"/>
      <c r="O1351" s="28"/>
    </row>
    <row r="1352" spans="12:15">
      <c r="L1352" s="28"/>
      <c r="M1352" s="28"/>
      <c r="N1352" s="28"/>
      <c r="O1352" s="28"/>
    </row>
    <row r="1353" spans="12:15">
      <c r="L1353" s="28"/>
      <c r="M1353" s="28"/>
      <c r="N1353" s="28"/>
      <c r="O1353" s="28"/>
    </row>
    <row r="1354" spans="12:15">
      <c r="L1354" s="28"/>
      <c r="M1354" s="28"/>
      <c r="N1354" s="28"/>
      <c r="O1354" s="28"/>
    </row>
    <row r="1355" spans="12:15">
      <c r="L1355" s="28"/>
      <c r="M1355" s="28"/>
      <c r="N1355" s="28"/>
      <c r="O1355" s="28"/>
    </row>
    <row r="1356" spans="12:15">
      <c r="L1356" s="28"/>
      <c r="M1356" s="28"/>
      <c r="N1356" s="28"/>
      <c r="O1356" s="28"/>
    </row>
    <row r="1357" spans="12:15">
      <c r="L1357" s="28"/>
      <c r="M1357" s="28"/>
      <c r="N1357" s="28"/>
      <c r="O1357" s="28"/>
    </row>
    <row r="1358" spans="12:15">
      <c r="L1358" s="28"/>
      <c r="M1358" s="28"/>
      <c r="N1358" s="28"/>
      <c r="O1358" s="28"/>
    </row>
    <row r="1359" spans="12:15">
      <c r="L1359" s="28"/>
      <c r="M1359" s="28"/>
      <c r="N1359" s="28"/>
      <c r="O1359" s="28"/>
    </row>
    <row r="1360" spans="12:15">
      <c r="L1360" s="28"/>
      <c r="M1360" s="28"/>
      <c r="N1360" s="28"/>
      <c r="O1360" s="28"/>
    </row>
    <row r="1361" spans="12:15">
      <c r="L1361" s="28"/>
      <c r="M1361" s="28"/>
      <c r="N1361" s="28"/>
      <c r="O1361" s="28"/>
    </row>
    <row r="1362" spans="12:15">
      <c r="L1362" s="28"/>
      <c r="M1362" s="28"/>
      <c r="N1362" s="28"/>
      <c r="O1362" s="28"/>
    </row>
    <row r="1363" spans="12:15">
      <c r="L1363" s="28"/>
      <c r="M1363" s="28"/>
      <c r="N1363" s="28"/>
      <c r="O1363" s="28"/>
    </row>
    <row r="1364" spans="12:15">
      <c r="L1364" s="28"/>
      <c r="M1364" s="28"/>
      <c r="N1364" s="28"/>
      <c r="O1364" s="28"/>
    </row>
    <row r="1365" spans="12:15">
      <c r="L1365" s="28"/>
      <c r="M1365" s="28"/>
      <c r="N1365" s="28"/>
      <c r="O1365" s="28"/>
    </row>
    <row r="1366" spans="12:15">
      <c r="L1366" s="28"/>
      <c r="M1366" s="28"/>
      <c r="N1366" s="28"/>
      <c r="O1366" s="28"/>
    </row>
    <row r="1367" spans="12:15">
      <c r="L1367" s="28"/>
      <c r="M1367" s="28"/>
      <c r="N1367" s="28"/>
      <c r="O1367" s="28"/>
    </row>
    <row r="1368" spans="12:15">
      <c r="L1368" s="28"/>
      <c r="M1368" s="28"/>
      <c r="N1368" s="28"/>
      <c r="O1368" s="28"/>
    </row>
    <row r="1369" spans="12:15">
      <c r="L1369" s="28"/>
      <c r="M1369" s="28"/>
      <c r="N1369" s="28"/>
      <c r="O1369" s="28"/>
    </row>
    <row r="1370" spans="12:15">
      <c r="L1370" s="28"/>
      <c r="M1370" s="28"/>
      <c r="N1370" s="28"/>
      <c r="O1370" s="28"/>
    </row>
    <row r="1371" spans="12:15">
      <c r="L1371" s="28"/>
      <c r="M1371" s="28"/>
      <c r="N1371" s="28"/>
      <c r="O1371" s="28"/>
    </row>
    <row r="1372" spans="12:15">
      <c r="L1372" s="28"/>
      <c r="M1372" s="28"/>
      <c r="N1372" s="28"/>
      <c r="O1372" s="28"/>
    </row>
    <row r="1373" spans="12:15">
      <c r="L1373" s="28"/>
      <c r="M1373" s="28"/>
      <c r="N1373" s="28"/>
      <c r="O1373" s="28"/>
    </row>
    <row r="1374" spans="12:15">
      <c r="L1374" s="28"/>
      <c r="M1374" s="28"/>
      <c r="N1374" s="28"/>
      <c r="O1374" s="28"/>
    </row>
    <row r="1375" spans="12:15">
      <c r="L1375" s="28"/>
      <c r="M1375" s="28"/>
      <c r="N1375" s="28"/>
      <c r="O1375" s="28"/>
    </row>
    <row r="1376" spans="12:15">
      <c r="L1376" s="28"/>
      <c r="M1376" s="28"/>
      <c r="N1376" s="28"/>
      <c r="O1376" s="28"/>
    </row>
    <row r="1377" spans="12:15">
      <c r="L1377" s="28"/>
      <c r="M1377" s="28"/>
      <c r="N1377" s="28"/>
      <c r="O1377" s="28"/>
    </row>
    <row r="1378" spans="12:15">
      <c r="L1378" s="28"/>
      <c r="M1378" s="28"/>
      <c r="N1378" s="28"/>
      <c r="O1378" s="28"/>
    </row>
    <row r="1379" spans="12:15">
      <c r="L1379" s="28"/>
      <c r="M1379" s="28"/>
      <c r="N1379" s="28"/>
      <c r="O1379" s="28"/>
    </row>
    <row r="1380" spans="12:15">
      <c r="L1380" s="28"/>
      <c r="M1380" s="28"/>
      <c r="N1380" s="28"/>
      <c r="O1380" s="28"/>
    </row>
    <row r="1381" spans="12:15">
      <c r="L1381" s="28"/>
      <c r="M1381" s="28"/>
      <c r="N1381" s="28"/>
      <c r="O1381" s="28"/>
    </row>
    <row r="1382" spans="12:15">
      <c r="L1382" s="28"/>
      <c r="M1382" s="28"/>
      <c r="N1382" s="28"/>
      <c r="O1382" s="28"/>
    </row>
    <row r="1383" spans="12:15">
      <c r="L1383" s="28"/>
      <c r="M1383" s="28"/>
      <c r="N1383" s="28"/>
      <c r="O1383" s="28"/>
    </row>
    <row r="1384" spans="12:15">
      <c r="L1384" s="28"/>
      <c r="M1384" s="28"/>
      <c r="N1384" s="28"/>
      <c r="O1384" s="28"/>
    </row>
    <row r="1385" spans="12:15">
      <c r="L1385" s="28"/>
      <c r="M1385" s="28"/>
      <c r="N1385" s="28"/>
      <c r="O1385" s="28"/>
    </row>
    <row r="1386" spans="12:15">
      <c r="L1386" s="28"/>
      <c r="M1386" s="28"/>
      <c r="N1386" s="28"/>
      <c r="O1386" s="28"/>
    </row>
    <row r="1387" spans="12:15">
      <c r="L1387" s="28"/>
      <c r="M1387" s="28"/>
      <c r="N1387" s="28"/>
      <c r="O1387" s="28"/>
    </row>
    <row r="1388" spans="12:15">
      <c r="L1388" s="28"/>
      <c r="M1388" s="28"/>
      <c r="N1388" s="28"/>
      <c r="O1388" s="28"/>
    </row>
    <row r="1389" spans="12:15">
      <c r="L1389" s="28"/>
      <c r="M1389" s="28"/>
      <c r="N1389" s="28"/>
      <c r="O1389" s="28"/>
    </row>
    <row r="1390" spans="12:15">
      <c r="L1390" s="28"/>
      <c r="M1390" s="28"/>
      <c r="N1390" s="28"/>
      <c r="O1390" s="28"/>
    </row>
    <row r="1391" spans="12:15">
      <c r="L1391" s="28"/>
      <c r="M1391" s="28"/>
      <c r="N1391" s="28"/>
      <c r="O1391" s="28"/>
    </row>
    <row r="1392" spans="12:15">
      <c r="L1392" s="28"/>
      <c r="M1392" s="28"/>
      <c r="N1392" s="28"/>
      <c r="O1392" s="28"/>
    </row>
    <row r="1393" spans="12:15">
      <c r="L1393" s="28"/>
      <c r="M1393" s="28"/>
      <c r="N1393" s="28"/>
      <c r="O1393" s="28"/>
    </row>
    <row r="1394" spans="12:15">
      <c r="L1394" s="28"/>
      <c r="M1394" s="28"/>
      <c r="N1394" s="28"/>
      <c r="O1394" s="28"/>
    </row>
    <row r="1395" spans="12:15">
      <c r="L1395" s="28"/>
      <c r="M1395" s="28"/>
      <c r="N1395" s="28"/>
      <c r="O1395" s="28"/>
    </row>
    <row r="1396" spans="12:15">
      <c r="L1396" s="28"/>
      <c r="M1396" s="28"/>
      <c r="N1396" s="28"/>
      <c r="O1396" s="28"/>
    </row>
    <row r="1397" spans="12:15">
      <c r="L1397" s="28"/>
      <c r="M1397" s="28"/>
      <c r="N1397" s="28"/>
      <c r="O1397" s="28"/>
    </row>
    <row r="1398" spans="12:15">
      <c r="L1398" s="28"/>
      <c r="M1398" s="28"/>
      <c r="N1398" s="28"/>
      <c r="O1398" s="28"/>
    </row>
    <row r="1399" spans="12:15">
      <c r="L1399" s="28"/>
      <c r="M1399" s="28"/>
      <c r="N1399" s="28"/>
      <c r="O1399" s="28"/>
    </row>
    <row r="1400" spans="12:15">
      <c r="L1400" s="28"/>
      <c r="M1400" s="28"/>
      <c r="N1400" s="28"/>
      <c r="O1400" s="28"/>
    </row>
    <row r="1401" spans="12:15">
      <c r="L1401" s="28"/>
      <c r="M1401" s="28"/>
      <c r="N1401" s="28"/>
      <c r="O1401" s="28"/>
    </row>
    <row r="1402" spans="12:15">
      <c r="L1402" s="28"/>
      <c r="M1402" s="28"/>
      <c r="N1402" s="28"/>
      <c r="O1402" s="28"/>
    </row>
    <row r="1403" spans="12:15">
      <c r="L1403" s="28"/>
      <c r="M1403" s="28"/>
      <c r="N1403" s="28"/>
      <c r="O1403" s="28"/>
    </row>
    <row r="1404" spans="12:15">
      <c r="L1404" s="28"/>
      <c r="M1404" s="28"/>
      <c r="N1404" s="28"/>
      <c r="O1404" s="28"/>
    </row>
    <row r="1405" spans="12:15">
      <c r="L1405" s="28"/>
      <c r="M1405" s="28"/>
      <c r="N1405" s="28"/>
      <c r="O1405" s="28"/>
    </row>
    <row r="1406" spans="12:15">
      <c r="L1406" s="28"/>
      <c r="M1406" s="28"/>
      <c r="N1406" s="28"/>
      <c r="O1406" s="28"/>
    </row>
    <row r="1407" spans="12:15">
      <c r="L1407" s="28"/>
      <c r="M1407" s="28"/>
      <c r="N1407" s="28"/>
      <c r="O1407" s="28"/>
    </row>
    <row r="1408" spans="12:15">
      <c r="L1408" s="28"/>
      <c r="M1408" s="28"/>
      <c r="N1408" s="28"/>
      <c r="O1408" s="28"/>
    </row>
    <row r="1409" spans="12:15">
      <c r="L1409" s="28"/>
      <c r="M1409" s="28"/>
      <c r="N1409" s="28"/>
      <c r="O1409" s="28"/>
    </row>
    <row r="1410" spans="12:15">
      <c r="L1410" s="28"/>
      <c r="M1410" s="28"/>
      <c r="N1410" s="28"/>
      <c r="O1410" s="28"/>
    </row>
    <row r="1411" spans="12:15">
      <c r="L1411" s="28"/>
      <c r="M1411" s="28"/>
      <c r="N1411" s="28"/>
      <c r="O1411" s="28"/>
    </row>
    <row r="1412" spans="12:15">
      <c r="L1412" s="28"/>
      <c r="M1412" s="28"/>
      <c r="N1412" s="28"/>
      <c r="O1412" s="28"/>
    </row>
    <row r="1413" spans="12:15">
      <c r="L1413" s="28"/>
      <c r="M1413" s="28"/>
      <c r="N1413" s="28"/>
      <c r="O1413" s="28"/>
    </row>
    <row r="1414" spans="12:15">
      <c r="L1414" s="28"/>
      <c r="M1414" s="28"/>
      <c r="N1414" s="28"/>
      <c r="O1414" s="28"/>
    </row>
    <row r="1415" spans="12:15">
      <c r="L1415" s="28"/>
      <c r="M1415" s="28"/>
      <c r="N1415" s="28"/>
      <c r="O1415" s="28"/>
    </row>
    <row r="1416" spans="12:15">
      <c r="L1416" s="28"/>
      <c r="M1416" s="28"/>
      <c r="N1416" s="28"/>
      <c r="O1416" s="28"/>
    </row>
    <row r="1417" spans="12:15">
      <c r="L1417" s="28"/>
      <c r="M1417" s="28"/>
      <c r="N1417" s="28"/>
      <c r="O1417" s="28"/>
    </row>
    <row r="1418" spans="12:15">
      <c r="L1418" s="28"/>
      <c r="M1418" s="28"/>
      <c r="N1418" s="28"/>
      <c r="O1418" s="28"/>
    </row>
    <row r="1419" spans="12:15">
      <c r="L1419" s="28"/>
      <c r="M1419" s="28"/>
      <c r="N1419" s="28"/>
      <c r="O1419" s="28"/>
    </row>
    <row r="1420" spans="12:15">
      <c r="L1420" s="28"/>
      <c r="M1420" s="28"/>
      <c r="N1420" s="28"/>
      <c r="O1420" s="28"/>
    </row>
    <row r="1421" spans="12:15">
      <c r="L1421" s="28"/>
      <c r="M1421" s="28"/>
      <c r="N1421" s="28"/>
      <c r="O1421" s="28"/>
    </row>
    <row r="1422" spans="12:15">
      <c r="L1422" s="28"/>
      <c r="M1422" s="28"/>
      <c r="N1422" s="28"/>
      <c r="O1422" s="28"/>
    </row>
    <row r="1423" spans="12:15">
      <c r="L1423" s="28"/>
      <c r="M1423" s="28"/>
      <c r="N1423" s="28"/>
      <c r="O1423" s="28"/>
    </row>
    <row r="1424" spans="12:15">
      <c r="L1424" s="28"/>
      <c r="M1424" s="28"/>
      <c r="N1424" s="28"/>
      <c r="O1424" s="28"/>
    </row>
    <row r="1425" spans="12:15">
      <c r="L1425" s="28"/>
      <c r="M1425" s="28"/>
      <c r="N1425" s="28"/>
      <c r="O1425" s="28"/>
    </row>
    <row r="1426" spans="12:15">
      <c r="L1426" s="28"/>
      <c r="M1426" s="28"/>
      <c r="N1426" s="28"/>
      <c r="O1426" s="28"/>
    </row>
    <row r="1427" spans="12:15">
      <c r="L1427" s="28"/>
      <c r="M1427" s="28"/>
      <c r="N1427" s="28"/>
      <c r="O1427" s="28"/>
    </row>
    <row r="1428" spans="12:15">
      <c r="L1428" s="28"/>
      <c r="M1428" s="28"/>
      <c r="N1428" s="28"/>
      <c r="O1428" s="28"/>
    </row>
    <row r="1429" spans="12:15">
      <c r="L1429" s="28"/>
      <c r="M1429" s="28"/>
      <c r="N1429" s="28"/>
      <c r="O1429" s="28"/>
    </row>
    <row r="1430" spans="12:15">
      <c r="L1430" s="28"/>
      <c r="M1430" s="28"/>
      <c r="N1430" s="28"/>
      <c r="O1430" s="28"/>
    </row>
    <row r="1431" spans="12:15">
      <c r="L1431" s="28"/>
      <c r="M1431" s="28"/>
      <c r="N1431" s="28"/>
      <c r="O1431" s="28"/>
    </row>
    <row r="1432" spans="12:15">
      <c r="L1432" s="28"/>
      <c r="M1432" s="28"/>
      <c r="N1432" s="28"/>
      <c r="O1432" s="28"/>
    </row>
    <row r="1433" spans="12:15">
      <c r="L1433" s="28"/>
      <c r="M1433" s="28"/>
      <c r="N1433" s="28"/>
      <c r="O1433" s="28"/>
    </row>
    <row r="1434" spans="12:15">
      <c r="L1434" s="28"/>
      <c r="M1434" s="28"/>
      <c r="N1434" s="28"/>
      <c r="O1434" s="28"/>
    </row>
    <row r="1435" spans="12:15">
      <c r="L1435" s="28"/>
      <c r="M1435" s="28"/>
      <c r="N1435" s="28"/>
      <c r="O1435" s="28"/>
    </row>
    <row r="1436" spans="12:15">
      <c r="L1436" s="28"/>
      <c r="M1436" s="28"/>
      <c r="N1436" s="28"/>
      <c r="O1436" s="28"/>
    </row>
    <row r="1437" spans="12:15">
      <c r="L1437" s="28"/>
      <c r="M1437" s="28"/>
      <c r="N1437" s="28"/>
      <c r="O1437" s="28"/>
    </row>
    <row r="1438" spans="12:15">
      <c r="L1438" s="28"/>
      <c r="M1438" s="28"/>
      <c r="N1438" s="28"/>
      <c r="O1438" s="28"/>
    </row>
    <row r="1439" spans="12:15">
      <c r="L1439" s="28"/>
      <c r="M1439" s="28"/>
      <c r="N1439" s="28"/>
      <c r="O1439" s="28"/>
    </row>
    <row r="1440" spans="12:15">
      <c r="L1440" s="28"/>
      <c r="M1440" s="28"/>
      <c r="N1440" s="28"/>
      <c r="O1440" s="28"/>
    </row>
    <row r="1441" spans="12:15">
      <c r="L1441" s="28"/>
      <c r="M1441" s="28"/>
      <c r="N1441" s="28"/>
      <c r="O1441" s="28"/>
    </row>
    <row r="1442" spans="12:15">
      <c r="L1442" s="28"/>
      <c r="M1442" s="28"/>
      <c r="N1442" s="28"/>
      <c r="O1442" s="28"/>
    </row>
    <row r="1443" spans="12:15">
      <c r="L1443" s="28"/>
      <c r="M1443" s="28"/>
      <c r="N1443" s="28"/>
      <c r="O1443" s="28"/>
    </row>
    <row r="1444" spans="12:15">
      <c r="L1444" s="28"/>
      <c r="M1444" s="28"/>
      <c r="N1444" s="28"/>
      <c r="O1444" s="28"/>
    </row>
    <row r="1445" spans="12:15">
      <c r="L1445" s="28"/>
      <c r="M1445" s="28"/>
      <c r="N1445" s="28"/>
      <c r="O1445" s="28"/>
    </row>
    <row r="1446" spans="12:15">
      <c r="L1446" s="28"/>
      <c r="M1446" s="28"/>
      <c r="N1446" s="28"/>
      <c r="O1446" s="28"/>
    </row>
    <row r="1447" spans="12:15">
      <c r="L1447" s="28"/>
      <c r="M1447" s="28"/>
      <c r="N1447" s="28"/>
      <c r="O1447" s="28"/>
    </row>
    <row r="1448" spans="12:15">
      <c r="L1448" s="28"/>
      <c r="M1448" s="28"/>
      <c r="N1448" s="28"/>
      <c r="O1448" s="28"/>
    </row>
    <row r="1449" spans="12:15">
      <c r="L1449" s="28"/>
      <c r="M1449" s="28"/>
      <c r="N1449" s="28"/>
      <c r="O1449" s="28"/>
    </row>
    <row r="1450" spans="12:15">
      <c r="L1450" s="28"/>
      <c r="M1450" s="28"/>
      <c r="N1450" s="28"/>
      <c r="O1450" s="28"/>
    </row>
    <row r="1451" spans="12:15">
      <c r="L1451" s="28"/>
      <c r="M1451" s="28"/>
      <c r="N1451" s="28"/>
      <c r="O1451" s="28"/>
    </row>
    <row r="1452" spans="12:15">
      <c r="L1452" s="28"/>
      <c r="M1452" s="28"/>
      <c r="N1452" s="28"/>
      <c r="O1452" s="28"/>
    </row>
    <row r="1453" spans="12:15">
      <c r="L1453" s="28"/>
      <c r="M1453" s="28"/>
      <c r="N1453" s="28"/>
      <c r="O1453" s="28"/>
    </row>
    <row r="1454" spans="12:15">
      <c r="L1454" s="28"/>
      <c r="M1454" s="28"/>
      <c r="N1454" s="28"/>
      <c r="O1454" s="28"/>
    </row>
    <row r="1455" spans="12:15">
      <c r="L1455" s="28"/>
      <c r="M1455" s="28"/>
      <c r="N1455" s="28"/>
      <c r="O1455" s="28"/>
    </row>
    <row r="1456" spans="12:15">
      <c r="L1456" s="28"/>
      <c r="M1456" s="28"/>
      <c r="N1456" s="28"/>
      <c r="O1456" s="28"/>
    </row>
    <row r="1457" spans="12:15">
      <c r="L1457" s="28"/>
      <c r="M1457" s="28"/>
      <c r="N1457" s="28"/>
      <c r="O1457" s="28"/>
    </row>
    <row r="1458" spans="12:15">
      <c r="L1458" s="28"/>
      <c r="M1458" s="28"/>
      <c r="N1458" s="28"/>
      <c r="O1458" s="28"/>
    </row>
    <row r="1459" spans="12:15">
      <c r="L1459" s="28"/>
      <c r="M1459" s="28"/>
      <c r="N1459" s="28"/>
      <c r="O1459" s="28"/>
    </row>
    <row r="1460" spans="12:15">
      <c r="L1460" s="28"/>
      <c r="M1460" s="28"/>
      <c r="N1460" s="28"/>
      <c r="O1460" s="28"/>
    </row>
    <row r="1461" spans="12:15">
      <c r="L1461" s="28"/>
      <c r="M1461" s="28"/>
      <c r="N1461" s="28"/>
      <c r="O1461" s="28"/>
    </row>
    <row r="1462" spans="12:15">
      <c r="L1462" s="28"/>
      <c r="M1462" s="28"/>
      <c r="N1462" s="28"/>
      <c r="O1462" s="28"/>
    </row>
    <row r="1463" spans="12:15">
      <c r="L1463" s="28"/>
      <c r="M1463" s="28"/>
      <c r="N1463" s="28"/>
      <c r="O1463" s="28"/>
    </row>
    <row r="1464" spans="12:15">
      <c r="L1464" s="28"/>
      <c r="M1464" s="28"/>
      <c r="N1464" s="28"/>
      <c r="O1464" s="28"/>
    </row>
    <row r="1465" spans="12:15">
      <c r="L1465" s="28"/>
      <c r="M1465" s="28"/>
      <c r="N1465" s="28"/>
      <c r="O1465" s="28"/>
    </row>
    <row r="1466" spans="12:15">
      <c r="L1466" s="28"/>
      <c r="M1466" s="28"/>
      <c r="N1466" s="28"/>
      <c r="O1466" s="28"/>
    </row>
    <row r="1467" spans="12:15">
      <c r="L1467" s="28"/>
      <c r="M1467" s="28"/>
      <c r="N1467" s="28"/>
      <c r="O1467" s="28"/>
    </row>
    <row r="1468" spans="12:15">
      <c r="L1468" s="28"/>
      <c r="M1468" s="28"/>
      <c r="N1468" s="28"/>
      <c r="O1468" s="28"/>
    </row>
    <row r="1469" spans="12:15">
      <c r="L1469" s="28"/>
      <c r="M1469" s="28"/>
      <c r="N1469" s="28"/>
      <c r="O1469" s="28"/>
    </row>
    <row r="1470" spans="12:15">
      <c r="L1470" s="28"/>
      <c r="M1470" s="28"/>
      <c r="N1470" s="28"/>
      <c r="O1470" s="28"/>
    </row>
    <row r="1471" spans="12:15">
      <c r="L1471" s="28"/>
      <c r="M1471" s="28"/>
      <c r="N1471" s="28"/>
      <c r="O1471" s="28"/>
    </row>
    <row r="1472" spans="12:15">
      <c r="L1472" s="28"/>
      <c r="M1472" s="28"/>
      <c r="N1472" s="28"/>
      <c r="O1472" s="28"/>
    </row>
    <row r="1473" spans="12:15">
      <c r="L1473" s="28"/>
      <c r="M1473" s="28"/>
      <c r="N1473" s="28"/>
      <c r="O1473" s="28"/>
    </row>
    <row r="1474" spans="12:15">
      <c r="L1474" s="28"/>
      <c r="M1474" s="28"/>
      <c r="N1474" s="28"/>
      <c r="O1474" s="28"/>
    </row>
    <row r="1475" spans="12:15">
      <c r="L1475" s="28"/>
      <c r="M1475" s="28"/>
      <c r="N1475" s="28"/>
      <c r="O1475" s="28"/>
    </row>
    <row r="1476" spans="12:15">
      <c r="L1476" s="28"/>
      <c r="M1476" s="28"/>
      <c r="N1476" s="28"/>
      <c r="O1476" s="28"/>
    </row>
    <row r="1477" spans="12:15">
      <c r="L1477" s="28"/>
      <c r="M1477" s="28"/>
      <c r="N1477" s="28"/>
      <c r="O1477" s="28"/>
    </row>
    <row r="1478" spans="12:15">
      <c r="L1478" s="28"/>
      <c r="M1478" s="28"/>
      <c r="N1478" s="28"/>
      <c r="O1478" s="28"/>
    </row>
    <row r="1479" spans="12:15">
      <c r="L1479" s="28"/>
      <c r="M1479" s="28"/>
      <c r="N1479" s="28"/>
      <c r="O1479" s="28"/>
    </row>
    <row r="1480" spans="12:15">
      <c r="L1480" s="28"/>
      <c r="M1480" s="28"/>
      <c r="N1480" s="28"/>
      <c r="O1480" s="28"/>
    </row>
    <row r="1481" spans="12:15">
      <c r="L1481" s="28"/>
      <c r="M1481" s="28"/>
      <c r="N1481" s="28"/>
      <c r="O1481" s="28"/>
    </row>
    <row r="1482" spans="12:15">
      <c r="L1482" s="28"/>
      <c r="M1482" s="28"/>
      <c r="N1482" s="28"/>
      <c r="O1482" s="28"/>
    </row>
    <row r="1483" spans="12:15">
      <c r="L1483" s="28"/>
      <c r="M1483" s="28"/>
      <c r="N1483" s="28"/>
      <c r="O1483" s="28"/>
    </row>
    <row r="1484" spans="12:15">
      <c r="L1484" s="28"/>
      <c r="M1484" s="28"/>
      <c r="N1484" s="28"/>
      <c r="O1484" s="28"/>
    </row>
    <row r="1485" spans="12:15">
      <c r="L1485" s="28"/>
      <c r="M1485" s="28"/>
      <c r="N1485" s="28"/>
      <c r="O1485" s="28"/>
    </row>
    <row r="1486" spans="12:15">
      <c r="L1486" s="28"/>
      <c r="M1486" s="28"/>
      <c r="N1486" s="28"/>
      <c r="O1486" s="28"/>
    </row>
    <row r="1487" spans="12:15">
      <c r="L1487" s="28"/>
      <c r="M1487" s="28"/>
      <c r="N1487" s="28"/>
      <c r="O1487" s="28"/>
    </row>
    <row r="1488" spans="12:15">
      <c r="L1488" s="28"/>
      <c r="M1488" s="28"/>
      <c r="N1488" s="28"/>
      <c r="O1488" s="28"/>
    </row>
    <row r="1489" spans="12:15">
      <c r="L1489" s="28"/>
      <c r="M1489" s="28"/>
      <c r="N1489" s="28"/>
      <c r="O1489" s="28"/>
    </row>
    <row r="1490" spans="12:15">
      <c r="L1490" s="28"/>
      <c r="M1490" s="28"/>
      <c r="N1490" s="28"/>
      <c r="O1490" s="28"/>
    </row>
    <row r="1491" spans="12:15">
      <c r="L1491" s="28"/>
      <c r="M1491" s="28"/>
      <c r="N1491" s="28"/>
      <c r="O1491" s="28"/>
    </row>
    <row r="1492" spans="12:15">
      <c r="L1492" s="28"/>
      <c r="M1492" s="28"/>
      <c r="N1492" s="28"/>
      <c r="O1492" s="28"/>
    </row>
    <row r="1493" spans="12:15">
      <c r="L1493" s="28"/>
      <c r="M1493" s="28"/>
      <c r="N1493" s="28"/>
      <c r="O1493" s="28"/>
    </row>
    <row r="1494" spans="12:15">
      <c r="L1494" s="28"/>
      <c r="M1494" s="28"/>
      <c r="N1494" s="28"/>
      <c r="O1494" s="28"/>
    </row>
    <row r="1495" spans="12:15">
      <c r="L1495" s="28"/>
      <c r="M1495" s="28"/>
      <c r="N1495" s="28"/>
      <c r="O1495" s="28"/>
    </row>
    <row r="1496" spans="12:15">
      <c r="L1496" s="28"/>
      <c r="M1496" s="28"/>
      <c r="N1496" s="28"/>
      <c r="O1496" s="28"/>
    </row>
    <row r="1497" spans="12:15">
      <c r="L1497" s="28"/>
      <c r="M1497" s="28"/>
      <c r="N1497" s="28"/>
      <c r="O1497" s="28"/>
    </row>
    <row r="1498" spans="12:15">
      <c r="L1498" s="28"/>
      <c r="M1498" s="28"/>
      <c r="N1498" s="28"/>
      <c r="O1498" s="28"/>
    </row>
    <row r="1499" spans="12:15">
      <c r="L1499" s="28"/>
      <c r="M1499" s="28"/>
      <c r="N1499" s="28"/>
      <c r="O1499" s="28"/>
    </row>
    <row r="1500" spans="12:15">
      <c r="L1500" s="28"/>
      <c r="M1500" s="28"/>
      <c r="N1500" s="28"/>
      <c r="O1500" s="28"/>
    </row>
    <row r="1501" spans="12:15">
      <c r="L1501" s="28"/>
      <c r="M1501" s="28"/>
      <c r="N1501" s="28"/>
      <c r="O1501" s="28"/>
    </row>
    <row r="1502" spans="12:15">
      <c r="L1502" s="28"/>
      <c r="M1502" s="28"/>
      <c r="N1502" s="28"/>
      <c r="O1502" s="28"/>
    </row>
    <row r="1503" spans="12:15">
      <c r="L1503" s="28"/>
      <c r="M1503" s="28"/>
      <c r="N1503" s="28"/>
      <c r="O1503" s="28"/>
    </row>
    <row r="1504" spans="12:15">
      <c r="L1504" s="28"/>
      <c r="M1504" s="28"/>
      <c r="N1504" s="28"/>
      <c r="O1504" s="28"/>
    </row>
    <row r="1505" spans="12:15">
      <c r="L1505" s="28"/>
      <c r="M1505" s="28"/>
      <c r="N1505" s="28"/>
      <c r="O1505" s="28"/>
    </row>
    <row r="1506" spans="12:15">
      <c r="L1506" s="28"/>
      <c r="M1506" s="28"/>
      <c r="N1506" s="28"/>
      <c r="O1506" s="28"/>
    </row>
    <row r="1507" spans="12:15">
      <c r="L1507" s="28"/>
      <c r="M1507" s="28"/>
      <c r="N1507" s="28"/>
      <c r="O1507" s="28"/>
    </row>
    <row r="1508" spans="12:15">
      <c r="L1508" s="28"/>
      <c r="M1508" s="28"/>
      <c r="N1508" s="28"/>
      <c r="O1508" s="28"/>
    </row>
    <row r="1509" spans="12:15">
      <c r="L1509" s="28"/>
      <c r="M1509" s="28"/>
      <c r="N1509" s="28"/>
      <c r="O1509" s="28"/>
    </row>
    <row r="1510" spans="12:15">
      <c r="L1510" s="28"/>
      <c r="M1510" s="28"/>
      <c r="N1510" s="28"/>
      <c r="O1510" s="28"/>
    </row>
    <row r="1511" spans="12:15">
      <c r="L1511" s="28"/>
      <c r="M1511" s="28"/>
      <c r="N1511" s="28"/>
      <c r="O1511" s="28"/>
    </row>
    <row r="1512" spans="12:15">
      <c r="L1512" s="28"/>
      <c r="M1512" s="28"/>
      <c r="N1512" s="28"/>
      <c r="O1512" s="28"/>
    </row>
    <row r="1513" spans="12:15">
      <c r="L1513" s="28"/>
      <c r="M1513" s="28"/>
      <c r="N1513" s="28"/>
      <c r="O1513" s="28"/>
    </row>
    <row r="1514" spans="12:15">
      <c r="L1514" s="28"/>
      <c r="M1514" s="28"/>
      <c r="N1514" s="28"/>
      <c r="O1514" s="28"/>
    </row>
    <row r="1515" spans="12:15">
      <c r="L1515" s="28"/>
      <c r="M1515" s="28"/>
      <c r="N1515" s="28"/>
      <c r="O1515" s="28"/>
    </row>
    <row r="1516" spans="12:15">
      <c r="L1516" s="28"/>
      <c r="M1516" s="28"/>
      <c r="N1516" s="28"/>
      <c r="O1516" s="28"/>
    </row>
    <row r="1517" spans="12:15">
      <c r="L1517" s="28"/>
      <c r="M1517" s="28"/>
      <c r="N1517" s="28"/>
      <c r="O1517" s="28"/>
    </row>
    <row r="1518" spans="12:15">
      <c r="L1518" s="28"/>
      <c r="M1518" s="28"/>
      <c r="N1518" s="28"/>
      <c r="O1518" s="28"/>
    </row>
    <row r="1519" spans="12:15">
      <c r="L1519" s="28"/>
      <c r="M1519" s="28"/>
      <c r="N1519" s="28"/>
      <c r="O1519" s="28"/>
    </row>
    <row r="1520" spans="12:15">
      <c r="L1520" s="28"/>
      <c r="M1520" s="28"/>
      <c r="N1520" s="28"/>
      <c r="O1520" s="28"/>
    </row>
    <row r="1521" spans="12:15">
      <c r="L1521" s="28"/>
      <c r="M1521" s="28"/>
      <c r="N1521" s="28"/>
      <c r="O1521" s="28"/>
    </row>
    <row r="1522" spans="12:15">
      <c r="L1522" s="28"/>
      <c r="M1522" s="28"/>
      <c r="N1522" s="28"/>
      <c r="O1522" s="28"/>
    </row>
    <row r="1523" spans="12:15">
      <c r="L1523" s="28"/>
      <c r="M1523" s="28"/>
      <c r="N1523" s="28"/>
      <c r="O1523" s="28"/>
    </row>
    <row r="1524" spans="12:15">
      <c r="L1524" s="28"/>
      <c r="M1524" s="28"/>
      <c r="N1524" s="28"/>
      <c r="O1524" s="28"/>
    </row>
    <row r="1525" spans="12:15">
      <c r="L1525" s="28"/>
      <c r="M1525" s="28"/>
      <c r="N1525" s="28"/>
      <c r="O1525" s="28"/>
    </row>
    <row r="1526" spans="12:15">
      <c r="L1526" s="28"/>
      <c r="M1526" s="28"/>
      <c r="N1526" s="28"/>
      <c r="O1526" s="28"/>
    </row>
    <row r="1527" spans="12:15">
      <c r="L1527" s="28"/>
      <c r="M1527" s="28"/>
      <c r="N1527" s="28"/>
      <c r="O1527" s="28"/>
    </row>
    <row r="1528" spans="12:15">
      <c r="L1528" s="28"/>
      <c r="M1528" s="28"/>
      <c r="N1528" s="28"/>
      <c r="O1528" s="28"/>
    </row>
    <row r="1529" spans="12:15">
      <c r="L1529" s="28"/>
      <c r="M1529" s="28"/>
      <c r="N1529" s="28"/>
      <c r="O1529" s="28"/>
    </row>
    <row r="1530" spans="12:15">
      <c r="L1530" s="28"/>
      <c r="M1530" s="28"/>
      <c r="N1530" s="28"/>
      <c r="O1530" s="28"/>
    </row>
    <row r="1531" spans="12:15">
      <c r="L1531" s="28"/>
      <c r="M1531" s="28"/>
      <c r="N1531" s="28"/>
      <c r="O1531" s="28"/>
    </row>
    <row r="1532" spans="12:15">
      <c r="L1532" s="28"/>
      <c r="M1532" s="28"/>
      <c r="N1532" s="28"/>
      <c r="O1532" s="28"/>
    </row>
    <row r="1533" spans="12:15">
      <c r="L1533" s="28"/>
      <c r="M1533" s="28"/>
      <c r="N1533" s="28"/>
      <c r="O1533" s="28"/>
    </row>
    <row r="1534" spans="12:15">
      <c r="L1534" s="28"/>
      <c r="M1534" s="28"/>
      <c r="N1534" s="28"/>
      <c r="O1534" s="28"/>
    </row>
    <row r="1535" spans="12:15">
      <c r="L1535" s="28"/>
      <c r="M1535" s="28"/>
      <c r="N1535" s="28"/>
      <c r="O1535" s="28"/>
    </row>
    <row r="1536" spans="12:15">
      <c r="L1536" s="28"/>
      <c r="M1536" s="28"/>
      <c r="N1536" s="28"/>
      <c r="O1536" s="28"/>
    </row>
    <row r="1537" spans="12:15">
      <c r="L1537" s="28"/>
      <c r="M1537" s="28"/>
      <c r="N1537" s="28"/>
      <c r="O1537" s="28"/>
    </row>
    <row r="1538" spans="12:15">
      <c r="L1538" s="28"/>
      <c r="M1538" s="28"/>
      <c r="N1538" s="28"/>
      <c r="O1538" s="28"/>
    </row>
    <row r="1539" spans="12:15">
      <c r="L1539" s="28"/>
      <c r="M1539" s="28"/>
      <c r="N1539" s="28"/>
      <c r="O1539" s="28"/>
    </row>
    <row r="1540" spans="12:15">
      <c r="L1540" s="28"/>
      <c r="M1540" s="28"/>
      <c r="N1540" s="28"/>
      <c r="O1540" s="28"/>
    </row>
    <row r="1541" spans="12:15">
      <c r="L1541" s="28"/>
      <c r="M1541" s="28"/>
      <c r="N1541" s="28"/>
      <c r="O1541" s="28"/>
    </row>
    <row r="1542" spans="12:15">
      <c r="L1542" s="28"/>
      <c r="M1542" s="28"/>
      <c r="N1542" s="28"/>
      <c r="O1542" s="28"/>
    </row>
    <row r="1543" spans="12:15">
      <c r="L1543" s="28"/>
      <c r="M1543" s="28"/>
      <c r="N1543" s="28"/>
      <c r="O1543" s="28"/>
    </row>
    <row r="1544" spans="12:15">
      <c r="L1544" s="28"/>
      <c r="M1544" s="28"/>
      <c r="N1544" s="28"/>
      <c r="O1544" s="28"/>
    </row>
    <row r="1545" spans="12:15">
      <c r="L1545" s="28"/>
      <c r="M1545" s="28"/>
      <c r="N1545" s="28"/>
      <c r="O1545" s="28"/>
    </row>
    <row r="1546" spans="12:15">
      <c r="L1546" s="28"/>
      <c r="M1546" s="28"/>
      <c r="N1546" s="28"/>
      <c r="O1546" s="28"/>
    </row>
    <row r="1547" spans="12:15">
      <c r="L1547" s="28"/>
      <c r="M1547" s="28"/>
      <c r="N1547" s="28"/>
      <c r="O1547" s="28"/>
    </row>
    <row r="1548" spans="12:15">
      <c r="L1548" s="28"/>
      <c r="M1548" s="28"/>
      <c r="N1548" s="28"/>
      <c r="O1548" s="28"/>
    </row>
    <row r="1549" spans="12:15">
      <c r="L1549" s="28"/>
      <c r="M1549" s="28"/>
      <c r="N1549" s="28"/>
      <c r="O1549" s="28"/>
    </row>
    <row r="1550" spans="12:15">
      <c r="L1550" s="28"/>
      <c r="M1550" s="28"/>
      <c r="N1550" s="28"/>
      <c r="O1550" s="28"/>
    </row>
    <row r="1551" spans="12:15">
      <c r="L1551" s="28"/>
      <c r="M1551" s="28"/>
      <c r="N1551" s="28"/>
      <c r="O1551" s="28"/>
    </row>
    <row r="1552" spans="12:15">
      <c r="L1552" s="28"/>
      <c r="M1552" s="28"/>
      <c r="N1552" s="28"/>
      <c r="O1552" s="28"/>
    </row>
    <row r="1553" spans="12:15">
      <c r="L1553" s="28"/>
      <c r="M1553" s="28"/>
      <c r="N1553" s="28"/>
      <c r="O1553" s="28"/>
    </row>
    <row r="1554" spans="12:15">
      <c r="L1554" s="28"/>
      <c r="M1554" s="28"/>
      <c r="N1554" s="28"/>
      <c r="O1554" s="28"/>
    </row>
    <row r="1555" spans="12:15">
      <c r="L1555" s="28"/>
      <c r="M1555" s="28"/>
      <c r="N1555" s="28"/>
      <c r="O1555" s="28"/>
    </row>
    <row r="1556" spans="12:15">
      <c r="L1556" s="28"/>
      <c r="M1556" s="28"/>
      <c r="N1556" s="28"/>
      <c r="O1556" s="28"/>
    </row>
    <row r="1557" spans="12:15">
      <c r="L1557" s="28"/>
      <c r="M1557" s="28"/>
      <c r="N1557" s="28"/>
      <c r="O1557" s="28"/>
    </row>
    <row r="1558" spans="12:15">
      <c r="L1558" s="28"/>
      <c r="M1558" s="28"/>
      <c r="N1558" s="28"/>
      <c r="O1558" s="28"/>
    </row>
    <row r="1559" spans="12:15">
      <c r="L1559" s="28"/>
      <c r="M1559" s="28"/>
      <c r="N1559" s="28"/>
      <c r="O1559" s="28"/>
    </row>
    <row r="1560" spans="12:15">
      <c r="L1560" s="28"/>
      <c r="M1560" s="28"/>
      <c r="N1560" s="28"/>
      <c r="O1560" s="28"/>
    </row>
    <row r="1561" spans="12:15">
      <c r="L1561" s="28"/>
      <c r="M1561" s="28"/>
      <c r="N1561" s="28"/>
      <c r="O1561" s="28"/>
    </row>
    <row r="1562" spans="12:15">
      <c r="L1562" s="28"/>
      <c r="M1562" s="28"/>
      <c r="N1562" s="28"/>
      <c r="O1562" s="28"/>
    </row>
    <row r="1563" spans="12:15">
      <c r="L1563" s="28"/>
      <c r="M1563" s="28"/>
      <c r="N1563" s="28"/>
      <c r="O1563" s="28"/>
    </row>
    <row r="1564" spans="12:15">
      <c r="L1564" s="28"/>
      <c r="M1564" s="28"/>
      <c r="N1564" s="28"/>
      <c r="O1564" s="28"/>
    </row>
    <row r="1565" spans="12:15">
      <c r="L1565" s="28"/>
      <c r="M1565" s="28"/>
      <c r="N1565" s="28"/>
      <c r="O1565" s="28"/>
    </row>
    <row r="1566" spans="12:15">
      <c r="L1566" s="28"/>
      <c r="M1566" s="28"/>
      <c r="N1566" s="28"/>
      <c r="O1566" s="28"/>
    </row>
    <row r="1567" spans="12:15">
      <c r="L1567" s="28"/>
      <c r="M1567" s="28"/>
      <c r="N1567" s="28"/>
      <c r="O1567" s="28"/>
    </row>
    <row r="1568" spans="12:15">
      <c r="L1568" s="28"/>
      <c r="M1568" s="28"/>
      <c r="N1568" s="28"/>
      <c r="O1568" s="28"/>
    </row>
    <row r="1569" spans="12:15">
      <c r="L1569" s="28"/>
      <c r="M1569" s="28"/>
      <c r="N1569" s="28"/>
      <c r="O1569" s="28"/>
    </row>
    <row r="1570" spans="12:15">
      <c r="L1570" s="28"/>
      <c r="M1570" s="28"/>
      <c r="N1570" s="28"/>
      <c r="O1570" s="28"/>
    </row>
    <row r="1571" spans="12:15">
      <c r="L1571" s="28"/>
      <c r="M1571" s="28"/>
      <c r="N1571" s="28"/>
      <c r="O1571" s="28"/>
    </row>
    <row r="1572" spans="12:15">
      <c r="L1572" s="28"/>
      <c r="M1572" s="28"/>
      <c r="N1572" s="28"/>
      <c r="O1572" s="28"/>
    </row>
    <row r="1573" spans="12:15">
      <c r="L1573" s="28"/>
      <c r="M1573" s="28"/>
      <c r="N1573" s="28"/>
      <c r="O1573" s="28"/>
    </row>
    <row r="1574" spans="12:15">
      <c r="L1574" s="28"/>
      <c r="M1574" s="28"/>
      <c r="N1574" s="28"/>
      <c r="O1574" s="28"/>
    </row>
    <row r="1575" spans="12:15">
      <c r="L1575" s="28"/>
      <c r="M1575" s="28"/>
      <c r="N1575" s="28"/>
      <c r="O1575" s="28"/>
    </row>
    <row r="1576" spans="12:15">
      <c r="L1576" s="28"/>
      <c r="M1576" s="28"/>
      <c r="N1576" s="28"/>
      <c r="O1576" s="28"/>
    </row>
    <row r="1577" spans="12:15">
      <c r="L1577" s="28"/>
      <c r="M1577" s="28"/>
      <c r="N1577" s="28"/>
      <c r="O1577" s="28"/>
    </row>
    <row r="1578" spans="12:15">
      <c r="L1578" s="28"/>
      <c r="M1578" s="28"/>
      <c r="N1578" s="28"/>
      <c r="O1578" s="28"/>
    </row>
    <row r="1579" spans="12:15">
      <c r="L1579" s="28"/>
      <c r="M1579" s="28"/>
      <c r="N1579" s="28"/>
      <c r="O1579" s="28"/>
    </row>
    <row r="1580" spans="12:15">
      <c r="L1580" s="28"/>
      <c r="M1580" s="28"/>
      <c r="N1580" s="28"/>
      <c r="O1580" s="28"/>
    </row>
    <row r="1581" spans="12:15">
      <c r="L1581" s="28"/>
      <c r="M1581" s="28"/>
      <c r="N1581" s="28"/>
      <c r="O1581" s="28"/>
    </row>
    <row r="1582" spans="12:15">
      <c r="L1582" s="28"/>
      <c r="M1582" s="28"/>
      <c r="N1582" s="28"/>
      <c r="O1582" s="28"/>
    </row>
    <row r="1583" spans="12:15">
      <c r="L1583" s="28"/>
      <c r="M1583" s="28"/>
      <c r="N1583" s="28"/>
      <c r="O1583" s="28"/>
    </row>
    <row r="1584" spans="12:15">
      <c r="L1584" s="28"/>
      <c r="M1584" s="28"/>
      <c r="N1584" s="28"/>
      <c r="O1584" s="28"/>
    </row>
    <row r="1585" spans="12:15">
      <c r="L1585" s="28"/>
      <c r="M1585" s="28"/>
      <c r="N1585" s="28"/>
      <c r="O1585" s="28"/>
    </row>
    <row r="1586" spans="12:15">
      <c r="L1586" s="28"/>
      <c r="M1586" s="28"/>
      <c r="N1586" s="28"/>
      <c r="O1586" s="28"/>
    </row>
    <row r="1587" spans="12:15">
      <c r="L1587" s="28"/>
      <c r="M1587" s="28"/>
      <c r="N1587" s="28"/>
      <c r="O1587" s="28"/>
    </row>
    <row r="1588" spans="12:15">
      <c r="L1588" s="28"/>
      <c r="M1588" s="28"/>
      <c r="N1588" s="28"/>
      <c r="O1588" s="28"/>
    </row>
    <row r="1589" spans="12:15">
      <c r="L1589" s="28"/>
      <c r="M1589" s="28"/>
      <c r="N1589" s="28"/>
      <c r="O1589" s="28"/>
    </row>
    <row r="1590" spans="12:15">
      <c r="L1590" s="28"/>
      <c r="M1590" s="28"/>
      <c r="N1590" s="28"/>
      <c r="O1590" s="28"/>
    </row>
    <row r="1591" spans="12:15">
      <c r="L1591" s="28"/>
      <c r="M1591" s="28"/>
      <c r="N1591" s="28"/>
      <c r="O1591" s="28"/>
    </row>
    <row r="1592" spans="12:15">
      <c r="L1592" s="28"/>
      <c r="M1592" s="28"/>
      <c r="N1592" s="28"/>
      <c r="O1592" s="28"/>
    </row>
    <row r="1593" spans="12:15">
      <c r="L1593" s="28"/>
      <c r="M1593" s="28"/>
      <c r="N1593" s="28"/>
      <c r="O1593" s="28"/>
    </row>
    <row r="1594" spans="12:15">
      <c r="L1594" s="28"/>
      <c r="M1594" s="28"/>
      <c r="N1594" s="28"/>
      <c r="O1594" s="28"/>
    </row>
    <row r="1595" spans="12:15">
      <c r="L1595" s="28"/>
      <c r="M1595" s="28"/>
      <c r="N1595" s="28"/>
      <c r="O1595" s="28"/>
    </row>
    <row r="1596" spans="12:15">
      <c r="L1596" s="28"/>
      <c r="M1596" s="28"/>
      <c r="N1596" s="28"/>
      <c r="O1596" s="28"/>
    </row>
    <row r="1597" spans="12:15">
      <c r="L1597" s="28"/>
      <c r="M1597" s="28"/>
      <c r="N1597" s="28"/>
      <c r="O1597" s="28"/>
    </row>
    <row r="1598" spans="12:15">
      <c r="L1598" s="28"/>
      <c r="M1598" s="28"/>
      <c r="N1598" s="28"/>
      <c r="O1598" s="28"/>
    </row>
    <row r="1599" spans="12:15">
      <c r="L1599" s="28"/>
      <c r="M1599" s="28"/>
      <c r="N1599" s="28"/>
      <c r="O1599" s="28"/>
    </row>
    <row r="1600" spans="12:15">
      <c r="L1600" s="28"/>
      <c r="M1600" s="28"/>
      <c r="N1600" s="28"/>
      <c r="O1600" s="28"/>
    </row>
    <row r="1601" spans="12:15">
      <c r="L1601" s="28"/>
      <c r="M1601" s="28"/>
      <c r="N1601" s="28"/>
      <c r="O1601" s="28"/>
    </row>
    <row r="1602" spans="12:15">
      <c r="L1602" s="28"/>
      <c r="M1602" s="28"/>
      <c r="N1602" s="28"/>
      <c r="O1602" s="28"/>
    </row>
    <row r="1603" spans="12:15">
      <c r="L1603" s="28"/>
      <c r="M1603" s="28"/>
      <c r="N1603" s="28"/>
      <c r="O1603" s="28"/>
    </row>
    <row r="1604" spans="12:15">
      <c r="L1604" s="28"/>
      <c r="M1604" s="28"/>
      <c r="N1604" s="28"/>
      <c r="O1604" s="28"/>
    </row>
    <row r="1605" spans="12:15">
      <c r="L1605" s="28"/>
      <c r="M1605" s="28"/>
      <c r="N1605" s="28"/>
      <c r="O1605" s="28"/>
    </row>
    <row r="1606" spans="12:15">
      <c r="L1606" s="28"/>
      <c r="M1606" s="28"/>
      <c r="N1606" s="28"/>
      <c r="O1606" s="28"/>
    </row>
    <row r="1607" spans="12:15">
      <c r="L1607" s="28"/>
      <c r="M1607" s="28"/>
      <c r="N1607" s="28"/>
      <c r="O1607" s="28"/>
    </row>
    <row r="1608" spans="12:15">
      <c r="L1608" s="28"/>
      <c r="M1608" s="28"/>
      <c r="N1608" s="28"/>
      <c r="O1608" s="28"/>
    </row>
    <row r="1609" spans="12:15">
      <c r="L1609" s="28"/>
      <c r="M1609" s="28"/>
      <c r="N1609" s="28"/>
      <c r="O1609" s="28"/>
    </row>
    <row r="1610" spans="12:15">
      <c r="L1610" s="28"/>
      <c r="M1610" s="28"/>
      <c r="N1610" s="28"/>
      <c r="O1610" s="28"/>
    </row>
    <row r="1611" spans="12:15">
      <c r="L1611" s="28"/>
      <c r="M1611" s="28"/>
      <c r="N1611" s="28"/>
      <c r="O1611" s="28"/>
    </row>
    <row r="1612" spans="12:15">
      <c r="L1612" s="28"/>
      <c r="M1612" s="28"/>
      <c r="N1612" s="28"/>
      <c r="O1612" s="28"/>
    </row>
    <row r="1613" spans="12:15">
      <c r="L1613" s="28"/>
      <c r="M1613" s="28"/>
      <c r="N1613" s="28"/>
      <c r="O1613" s="28"/>
    </row>
    <row r="1614" spans="12:15">
      <c r="L1614" s="28"/>
      <c r="M1614" s="28"/>
      <c r="N1614" s="28"/>
      <c r="O1614" s="28"/>
    </row>
    <row r="1615" spans="12:15">
      <c r="L1615" s="28"/>
      <c r="M1615" s="28"/>
      <c r="N1615" s="28"/>
      <c r="O1615" s="28"/>
    </row>
    <row r="1616" spans="12:15">
      <c r="L1616" s="28"/>
      <c r="M1616" s="28"/>
      <c r="N1616" s="28"/>
      <c r="O1616" s="28"/>
    </row>
    <row r="1617" spans="12:15">
      <c r="L1617" s="28"/>
      <c r="M1617" s="28"/>
      <c r="N1617" s="28"/>
      <c r="O1617" s="28"/>
    </row>
    <row r="1618" spans="12:15">
      <c r="L1618" s="28"/>
      <c r="M1618" s="28"/>
      <c r="N1618" s="28"/>
      <c r="O1618" s="28"/>
    </row>
    <row r="1619" spans="12:15">
      <c r="L1619" s="28"/>
      <c r="M1619" s="28"/>
      <c r="N1619" s="28"/>
      <c r="O1619" s="28"/>
    </row>
    <row r="1620" spans="12:15">
      <c r="L1620" s="28"/>
      <c r="M1620" s="28"/>
      <c r="N1620" s="28"/>
      <c r="O1620" s="28"/>
    </row>
    <row r="1621" spans="12:15">
      <c r="L1621" s="28"/>
      <c r="M1621" s="28"/>
      <c r="N1621" s="28"/>
      <c r="O1621" s="28"/>
    </row>
    <row r="1622" spans="12:15">
      <c r="L1622" s="28"/>
      <c r="M1622" s="28"/>
      <c r="N1622" s="28"/>
      <c r="O1622" s="28"/>
    </row>
    <row r="1623" spans="12:15">
      <c r="L1623" s="28"/>
      <c r="M1623" s="28"/>
      <c r="N1623" s="28"/>
      <c r="O1623" s="28"/>
    </row>
    <row r="1624" spans="12:15">
      <c r="L1624" s="28"/>
      <c r="M1624" s="28"/>
      <c r="N1624" s="28"/>
      <c r="O1624" s="28"/>
    </row>
    <row r="1625" spans="12:15">
      <c r="L1625" s="28"/>
      <c r="M1625" s="28"/>
      <c r="N1625" s="28"/>
      <c r="O1625" s="28"/>
    </row>
    <row r="1626" spans="12:15">
      <c r="L1626" s="28"/>
      <c r="M1626" s="28"/>
      <c r="N1626" s="28"/>
      <c r="O1626" s="28"/>
    </row>
    <row r="1627" spans="12:15">
      <c r="L1627" s="28"/>
      <c r="M1627" s="28"/>
      <c r="N1627" s="28"/>
      <c r="O1627" s="28"/>
    </row>
    <row r="1628" spans="12:15">
      <c r="L1628" s="28"/>
      <c r="M1628" s="28"/>
      <c r="N1628" s="28"/>
      <c r="O1628" s="28"/>
    </row>
    <row r="1629" spans="12:15">
      <c r="L1629" s="28"/>
      <c r="M1629" s="28"/>
      <c r="N1629" s="28"/>
      <c r="O1629" s="28"/>
    </row>
    <row r="1630" spans="12:15">
      <c r="L1630" s="28"/>
      <c r="M1630" s="28"/>
      <c r="N1630" s="28"/>
      <c r="O1630" s="28"/>
    </row>
    <row r="1631" spans="12:15">
      <c r="L1631" s="28"/>
      <c r="M1631" s="28"/>
      <c r="N1631" s="28"/>
      <c r="O1631" s="28"/>
    </row>
    <row r="1632" spans="12:15">
      <c r="L1632" s="28"/>
      <c r="M1632" s="28"/>
      <c r="N1632" s="28"/>
      <c r="O1632" s="28"/>
    </row>
    <row r="1633" spans="12:15">
      <c r="L1633" s="28"/>
      <c r="M1633" s="28"/>
      <c r="N1633" s="28"/>
      <c r="O1633" s="28"/>
    </row>
    <row r="1634" spans="12:15">
      <c r="L1634" s="28"/>
      <c r="M1634" s="28"/>
      <c r="N1634" s="28"/>
      <c r="O1634" s="28"/>
    </row>
    <row r="1635" spans="12:15">
      <c r="L1635" s="28"/>
      <c r="M1635" s="28"/>
      <c r="N1635" s="28"/>
      <c r="O1635" s="28"/>
    </row>
    <row r="1636" spans="12:15">
      <c r="L1636" s="28"/>
      <c r="M1636" s="28"/>
      <c r="N1636" s="28"/>
      <c r="O1636" s="28"/>
    </row>
    <row r="1637" spans="12:15">
      <c r="L1637" s="28"/>
      <c r="M1637" s="28"/>
      <c r="N1637" s="28"/>
      <c r="O1637" s="28"/>
    </row>
    <row r="1638" spans="12:15">
      <c r="L1638" s="28"/>
      <c r="M1638" s="28"/>
      <c r="N1638" s="28"/>
      <c r="O1638" s="28"/>
    </row>
    <row r="1639" spans="12:15">
      <c r="L1639" s="28"/>
      <c r="M1639" s="28"/>
      <c r="N1639" s="28"/>
      <c r="O1639" s="28"/>
    </row>
    <row r="1640" spans="12:15">
      <c r="L1640" s="28"/>
      <c r="M1640" s="28"/>
      <c r="N1640" s="28"/>
      <c r="O1640" s="28"/>
    </row>
    <row r="1641" spans="12:15">
      <c r="L1641" s="28"/>
      <c r="M1641" s="28"/>
      <c r="N1641" s="28"/>
      <c r="O1641" s="28"/>
    </row>
    <row r="1642" spans="12:15">
      <c r="L1642" s="28"/>
      <c r="M1642" s="28"/>
      <c r="N1642" s="28"/>
      <c r="O1642" s="28"/>
    </row>
    <row r="1643" spans="12:15">
      <c r="L1643" s="28"/>
      <c r="M1643" s="28"/>
      <c r="N1643" s="28"/>
      <c r="O1643" s="28"/>
    </row>
    <row r="1644" spans="12:15">
      <c r="L1644" s="28"/>
      <c r="M1644" s="28"/>
      <c r="N1644" s="28"/>
      <c r="O1644" s="28"/>
    </row>
    <row r="1645" spans="12:15">
      <c r="L1645" s="28"/>
      <c r="M1645" s="28"/>
      <c r="N1645" s="28"/>
      <c r="O1645" s="28"/>
    </row>
    <row r="1646" spans="12:15">
      <c r="L1646" s="28"/>
      <c r="M1646" s="28"/>
      <c r="N1646" s="28"/>
      <c r="O1646" s="28"/>
    </row>
    <row r="1647" spans="12:15">
      <c r="L1647" s="28"/>
      <c r="M1647" s="28"/>
      <c r="N1647" s="28"/>
      <c r="O1647" s="28"/>
    </row>
    <row r="1648" spans="12:15">
      <c r="L1648" s="28"/>
      <c r="M1648" s="28"/>
      <c r="N1648" s="28"/>
      <c r="O1648" s="28"/>
    </row>
    <row r="1649" spans="12:15">
      <c r="L1649" s="28"/>
      <c r="M1649" s="28"/>
      <c r="N1649" s="28"/>
      <c r="O1649" s="28"/>
    </row>
    <row r="1650" spans="12:15">
      <c r="L1650" s="28"/>
      <c r="M1650" s="28"/>
      <c r="N1650" s="28"/>
      <c r="O1650" s="28"/>
    </row>
    <row r="1651" spans="12:15">
      <c r="L1651" s="28"/>
      <c r="M1651" s="28"/>
      <c r="N1651" s="28"/>
      <c r="O1651" s="28"/>
    </row>
    <row r="1652" spans="12:15">
      <c r="L1652" s="28"/>
      <c r="M1652" s="28"/>
      <c r="N1652" s="28"/>
      <c r="O1652" s="28"/>
    </row>
    <row r="1653" spans="12:15">
      <c r="L1653" s="28"/>
      <c r="M1653" s="28"/>
      <c r="N1653" s="28"/>
      <c r="O1653" s="28"/>
    </row>
    <row r="1654" spans="12:15">
      <c r="L1654" s="28"/>
      <c r="M1654" s="28"/>
      <c r="N1654" s="28"/>
      <c r="O1654" s="28"/>
    </row>
    <row r="1655" spans="12:15">
      <c r="L1655" s="28"/>
      <c r="M1655" s="28"/>
      <c r="N1655" s="28"/>
      <c r="O1655" s="28"/>
    </row>
    <row r="1656" spans="12:15">
      <c r="L1656" s="28"/>
      <c r="M1656" s="28"/>
      <c r="N1656" s="28"/>
      <c r="O1656" s="28"/>
    </row>
    <row r="1657" spans="12:15">
      <c r="L1657" s="28"/>
      <c r="M1657" s="28"/>
      <c r="N1657" s="28"/>
      <c r="O1657" s="28"/>
    </row>
    <row r="1658" spans="12:15">
      <c r="L1658" s="28"/>
      <c r="M1658" s="28"/>
      <c r="N1658" s="28"/>
      <c r="O1658" s="28"/>
    </row>
    <row r="1659" spans="12:15">
      <c r="L1659" s="28"/>
      <c r="M1659" s="28"/>
      <c r="N1659" s="28"/>
      <c r="O1659" s="28"/>
    </row>
    <row r="1660" spans="12:15">
      <c r="L1660" s="28"/>
      <c r="M1660" s="28"/>
      <c r="N1660" s="28"/>
      <c r="O1660" s="28"/>
    </row>
    <row r="1661" spans="12:15">
      <c r="L1661" s="28"/>
      <c r="M1661" s="28"/>
      <c r="N1661" s="28"/>
      <c r="O1661" s="28"/>
    </row>
    <row r="1662" spans="12:15">
      <c r="L1662" s="28"/>
      <c r="M1662" s="28"/>
      <c r="N1662" s="28"/>
      <c r="O1662" s="28"/>
    </row>
    <row r="1663" spans="12:15">
      <c r="L1663" s="28"/>
      <c r="M1663" s="28"/>
      <c r="N1663" s="28"/>
      <c r="O1663" s="28"/>
    </row>
    <row r="1664" spans="12:15">
      <c r="L1664" s="28"/>
      <c r="M1664" s="28"/>
      <c r="N1664" s="28"/>
      <c r="O1664" s="28"/>
    </row>
    <row r="1665" spans="12:15">
      <c r="L1665" s="28"/>
      <c r="M1665" s="28"/>
      <c r="N1665" s="28"/>
      <c r="O1665" s="28"/>
    </row>
    <row r="1666" spans="12:15">
      <c r="L1666" s="28"/>
      <c r="M1666" s="28"/>
      <c r="N1666" s="28"/>
      <c r="O1666" s="28"/>
    </row>
    <row r="1667" spans="12:15">
      <c r="L1667" s="28"/>
      <c r="M1667" s="28"/>
      <c r="N1667" s="28"/>
      <c r="O1667" s="28"/>
    </row>
    <row r="1668" spans="12:15">
      <c r="L1668" s="28"/>
      <c r="M1668" s="28"/>
      <c r="N1668" s="28"/>
      <c r="O1668" s="28"/>
    </row>
    <row r="1669" spans="12:15">
      <c r="L1669" s="28"/>
      <c r="M1669" s="28"/>
      <c r="N1669" s="28"/>
      <c r="O1669" s="28"/>
    </row>
    <row r="1670" spans="12:15">
      <c r="L1670" s="28"/>
      <c r="M1670" s="28"/>
      <c r="N1670" s="28"/>
      <c r="O1670" s="28"/>
    </row>
    <row r="1671" spans="12:15">
      <c r="L1671" s="28"/>
      <c r="M1671" s="28"/>
      <c r="N1671" s="28"/>
      <c r="O1671" s="28"/>
    </row>
    <row r="1672" spans="12:15">
      <c r="L1672" s="28"/>
      <c r="M1672" s="28"/>
      <c r="N1672" s="28"/>
      <c r="O1672" s="28"/>
    </row>
    <row r="1673" spans="12:15">
      <c r="L1673" s="28"/>
      <c r="M1673" s="28"/>
      <c r="N1673" s="28"/>
      <c r="O1673" s="28"/>
    </row>
    <row r="1674" spans="12:15">
      <c r="L1674" s="28"/>
      <c r="M1674" s="28"/>
      <c r="N1674" s="28"/>
      <c r="O1674" s="28"/>
    </row>
    <row r="1675" spans="12:15">
      <c r="L1675" s="28"/>
      <c r="M1675" s="28"/>
      <c r="N1675" s="28"/>
      <c r="O1675" s="28"/>
    </row>
    <row r="1676" spans="12:15">
      <c r="L1676" s="28"/>
      <c r="M1676" s="28"/>
      <c r="N1676" s="28"/>
      <c r="O1676" s="28"/>
    </row>
    <row r="1677" spans="12:15">
      <c r="L1677" s="28"/>
      <c r="M1677" s="28"/>
      <c r="N1677" s="28"/>
      <c r="O1677" s="28"/>
    </row>
    <row r="1678" spans="12:15">
      <c r="L1678" s="28"/>
      <c r="M1678" s="28"/>
      <c r="N1678" s="28"/>
      <c r="O1678" s="28"/>
    </row>
    <row r="1679" spans="12:15">
      <c r="L1679" s="28"/>
      <c r="M1679" s="28"/>
      <c r="N1679" s="28"/>
      <c r="O1679" s="28"/>
    </row>
    <row r="1680" spans="12:15">
      <c r="L1680" s="28"/>
      <c r="M1680" s="28"/>
      <c r="N1680" s="28"/>
      <c r="O1680" s="28"/>
    </row>
    <row r="1681" spans="12:15">
      <c r="L1681" s="28"/>
      <c r="M1681" s="28"/>
      <c r="N1681" s="28"/>
      <c r="O1681" s="28"/>
    </row>
    <row r="1682" spans="12:15">
      <c r="L1682" s="28"/>
      <c r="M1682" s="28"/>
      <c r="N1682" s="28"/>
      <c r="O1682" s="28"/>
    </row>
    <row r="1683" spans="12:15">
      <c r="L1683" s="28"/>
      <c r="M1683" s="28"/>
      <c r="N1683" s="28"/>
      <c r="O1683" s="28"/>
    </row>
    <row r="1684" spans="12:15">
      <c r="L1684" s="28"/>
      <c r="M1684" s="28"/>
      <c r="N1684" s="28"/>
      <c r="O1684" s="28"/>
    </row>
    <row r="1685" spans="12:15">
      <c r="L1685" s="28"/>
      <c r="M1685" s="28"/>
      <c r="N1685" s="28"/>
      <c r="O1685" s="28"/>
    </row>
    <row r="1686" spans="12:15">
      <c r="L1686" s="28"/>
      <c r="M1686" s="28"/>
      <c r="N1686" s="28"/>
      <c r="O1686" s="28"/>
    </row>
    <row r="1687" spans="12:15">
      <c r="L1687" s="28"/>
      <c r="M1687" s="28"/>
      <c r="N1687" s="28"/>
      <c r="O1687" s="28"/>
    </row>
    <row r="1688" spans="12:15">
      <c r="L1688" s="28"/>
      <c r="M1688" s="28"/>
      <c r="N1688" s="28"/>
      <c r="O1688" s="28"/>
    </row>
    <row r="1689" spans="12:15">
      <c r="L1689" s="28"/>
      <c r="M1689" s="28"/>
      <c r="N1689" s="28"/>
      <c r="O1689" s="28"/>
    </row>
    <row r="1690" spans="12:15">
      <c r="L1690" s="28"/>
      <c r="M1690" s="28"/>
      <c r="N1690" s="28"/>
      <c r="O1690" s="28"/>
    </row>
    <row r="1691" spans="12:15">
      <c r="L1691" s="28"/>
      <c r="M1691" s="28"/>
      <c r="N1691" s="28"/>
      <c r="O1691" s="28"/>
    </row>
    <row r="1692" spans="12:15">
      <c r="L1692" s="28"/>
      <c r="M1692" s="28"/>
      <c r="N1692" s="28"/>
      <c r="O1692" s="28"/>
    </row>
    <row r="1693" spans="12:15">
      <c r="L1693" s="28"/>
      <c r="M1693" s="28"/>
      <c r="N1693" s="28"/>
      <c r="O1693" s="28"/>
    </row>
    <row r="1694" spans="12:15">
      <c r="L1694" s="28"/>
      <c r="M1694" s="28"/>
      <c r="N1694" s="28"/>
      <c r="O1694" s="28"/>
    </row>
    <row r="1695" spans="12:15">
      <c r="L1695" s="28"/>
      <c r="M1695" s="28"/>
      <c r="N1695" s="28"/>
      <c r="O1695" s="28"/>
    </row>
    <row r="1696" spans="12:15">
      <c r="L1696" s="28"/>
      <c r="M1696" s="28"/>
      <c r="N1696" s="28"/>
      <c r="O1696" s="28"/>
    </row>
    <row r="1697" spans="12:15">
      <c r="L1697" s="28"/>
      <c r="M1697" s="28"/>
      <c r="N1697" s="28"/>
      <c r="O1697" s="28"/>
    </row>
    <row r="1698" spans="12:15">
      <c r="L1698" s="28"/>
      <c r="M1698" s="28"/>
      <c r="N1698" s="28"/>
      <c r="O1698" s="28"/>
    </row>
    <row r="1699" spans="12:15">
      <c r="L1699" s="28"/>
      <c r="M1699" s="28"/>
      <c r="N1699" s="28"/>
      <c r="O1699" s="28"/>
    </row>
    <row r="1700" spans="12:15">
      <c r="L1700" s="28"/>
      <c r="M1700" s="28"/>
      <c r="N1700" s="28"/>
      <c r="O1700" s="28"/>
    </row>
    <row r="1701" spans="12:15">
      <c r="L1701" s="28"/>
      <c r="M1701" s="28"/>
      <c r="N1701" s="28"/>
      <c r="O1701" s="28"/>
    </row>
    <row r="1702" spans="12:15">
      <c r="L1702" s="28"/>
      <c r="M1702" s="28"/>
      <c r="N1702" s="28"/>
      <c r="O1702" s="28"/>
    </row>
    <row r="1703" spans="12:15">
      <c r="L1703" s="28"/>
      <c r="M1703" s="28"/>
      <c r="N1703" s="28"/>
      <c r="O1703" s="28"/>
    </row>
    <row r="1704" spans="12:15">
      <c r="L1704" s="28"/>
      <c r="M1704" s="28"/>
      <c r="N1704" s="28"/>
      <c r="O1704" s="28"/>
    </row>
    <row r="1705" spans="12:15">
      <c r="L1705" s="28"/>
      <c r="M1705" s="28"/>
      <c r="N1705" s="28"/>
      <c r="O1705" s="28"/>
    </row>
    <row r="1706" spans="12:15">
      <c r="L1706" s="28"/>
      <c r="M1706" s="28"/>
      <c r="N1706" s="28"/>
      <c r="O1706" s="28"/>
    </row>
    <row r="1707" spans="12:15">
      <c r="L1707" s="28"/>
      <c r="M1707" s="28"/>
      <c r="N1707" s="28"/>
      <c r="O1707" s="28"/>
    </row>
    <row r="1708" spans="12:15">
      <c r="L1708" s="28"/>
      <c r="M1708" s="28"/>
      <c r="N1708" s="28"/>
      <c r="O1708" s="28"/>
    </row>
    <row r="1709" spans="12:15">
      <c r="L1709" s="28"/>
      <c r="M1709" s="28"/>
      <c r="N1709" s="28"/>
      <c r="O1709" s="28"/>
    </row>
    <row r="1710" spans="12:15">
      <c r="L1710" s="28"/>
      <c r="M1710" s="28"/>
      <c r="N1710" s="28"/>
      <c r="O1710" s="28"/>
    </row>
    <row r="1711" spans="12:15">
      <c r="L1711" s="28"/>
      <c r="M1711" s="28"/>
      <c r="N1711" s="28"/>
      <c r="O1711" s="28"/>
    </row>
    <row r="1712" spans="12:15">
      <c r="L1712" s="28"/>
      <c r="M1712" s="28"/>
      <c r="N1712" s="28"/>
      <c r="O1712" s="28"/>
    </row>
    <row r="1713" spans="12:15">
      <c r="L1713" s="28"/>
      <c r="M1713" s="28"/>
      <c r="N1713" s="28"/>
      <c r="O1713" s="28"/>
    </row>
    <row r="1714" spans="12:15">
      <c r="L1714" s="28"/>
      <c r="M1714" s="28"/>
      <c r="N1714" s="28"/>
      <c r="O1714" s="28"/>
    </row>
    <row r="1715" spans="12:15">
      <c r="L1715" s="28"/>
      <c r="M1715" s="28"/>
      <c r="N1715" s="28"/>
      <c r="O1715" s="28"/>
    </row>
    <row r="1716" spans="12:15">
      <c r="L1716" s="28"/>
      <c r="M1716" s="28"/>
      <c r="N1716" s="28"/>
      <c r="O1716" s="28"/>
    </row>
    <row r="1717" spans="12:15">
      <c r="L1717" s="28"/>
      <c r="M1717" s="28"/>
      <c r="N1717" s="28"/>
      <c r="O1717" s="28"/>
    </row>
    <row r="1718" spans="12:15">
      <c r="L1718" s="28"/>
      <c r="M1718" s="28"/>
      <c r="N1718" s="28"/>
      <c r="O1718" s="28"/>
    </row>
    <row r="1719" spans="12:15">
      <c r="L1719" s="28"/>
      <c r="M1719" s="28"/>
      <c r="N1719" s="28"/>
      <c r="O1719" s="28"/>
    </row>
    <row r="1720" spans="12:15">
      <c r="L1720" s="28"/>
      <c r="M1720" s="28"/>
      <c r="N1720" s="28"/>
      <c r="O1720" s="28"/>
    </row>
    <row r="1721" spans="12:15">
      <c r="L1721" s="28"/>
      <c r="M1721" s="28"/>
      <c r="N1721" s="28"/>
      <c r="O1721" s="28"/>
    </row>
    <row r="1722" spans="12:15">
      <c r="L1722" s="28"/>
      <c r="M1722" s="28"/>
      <c r="N1722" s="28"/>
      <c r="O1722" s="28"/>
    </row>
    <row r="1723" spans="12:15">
      <c r="L1723" s="28"/>
      <c r="M1723" s="28"/>
      <c r="N1723" s="28"/>
      <c r="O1723" s="28"/>
    </row>
    <row r="1724" spans="12:15">
      <c r="L1724" s="28"/>
      <c r="M1724" s="28"/>
      <c r="N1724" s="28"/>
      <c r="O1724" s="28"/>
    </row>
    <row r="1725" spans="12:15">
      <c r="L1725" s="28"/>
      <c r="M1725" s="28"/>
      <c r="N1725" s="28"/>
      <c r="O1725" s="28"/>
    </row>
    <row r="1726" spans="12:15">
      <c r="L1726" s="28"/>
      <c r="M1726" s="28"/>
      <c r="N1726" s="28"/>
      <c r="O1726" s="28"/>
    </row>
    <row r="1727" spans="12:15">
      <c r="L1727" s="28"/>
      <c r="M1727" s="28"/>
      <c r="N1727" s="28"/>
      <c r="O1727" s="28"/>
    </row>
    <row r="1728" spans="12:15">
      <c r="L1728" s="28"/>
      <c r="M1728" s="28"/>
      <c r="N1728" s="28"/>
      <c r="O1728" s="28"/>
    </row>
    <row r="1729" spans="12:15">
      <c r="L1729" s="28"/>
      <c r="M1729" s="28"/>
      <c r="N1729" s="28"/>
      <c r="O1729" s="28"/>
    </row>
    <row r="1730" spans="12:15">
      <c r="L1730" s="28"/>
      <c r="M1730" s="28"/>
      <c r="N1730" s="28"/>
      <c r="O1730" s="28"/>
    </row>
    <row r="1731" spans="12:15">
      <c r="L1731" s="28"/>
      <c r="M1731" s="28"/>
      <c r="N1731" s="28"/>
      <c r="O1731" s="28"/>
    </row>
    <row r="1732" spans="12:15">
      <c r="L1732" s="28"/>
      <c r="M1732" s="28"/>
      <c r="N1732" s="28"/>
      <c r="O1732" s="28"/>
    </row>
    <row r="1733" spans="12:15">
      <c r="L1733" s="28"/>
      <c r="M1733" s="28"/>
      <c r="N1733" s="28"/>
      <c r="O1733" s="28"/>
    </row>
    <row r="1734" spans="12:15">
      <c r="L1734" s="28"/>
      <c r="M1734" s="28"/>
      <c r="N1734" s="28"/>
      <c r="O1734" s="28"/>
    </row>
    <row r="1735" spans="12:15">
      <c r="L1735" s="28"/>
      <c r="M1735" s="28"/>
      <c r="N1735" s="28"/>
      <c r="O1735" s="28"/>
    </row>
    <row r="1736" spans="12:15">
      <c r="L1736" s="28"/>
      <c r="M1736" s="28"/>
      <c r="N1736" s="28"/>
      <c r="O1736" s="28"/>
    </row>
    <row r="1737" spans="12:15">
      <c r="L1737" s="28"/>
      <c r="M1737" s="28"/>
      <c r="N1737" s="28"/>
      <c r="O1737" s="28"/>
    </row>
    <row r="1738" spans="12:15">
      <c r="L1738" s="28"/>
      <c r="M1738" s="28"/>
      <c r="N1738" s="28"/>
      <c r="O1738" s="28"/>
    </row>
    <row r="1739" spans="12:15">
      <c r="L1739" s="28"/>
      <c r="M1739" s="28"/>
      <c r="N1739" s="28"/>
      <c r="O1739" s="28"/>
    </row>
    <row r="1740" spans="12:15">
      <c r="L1740" s="28"/>
      <c r="M1740" s="28"/>
      <c r="N1740" s="28"/>
      <c r="O1740" s="28"/>
    </row>
    <row r="1741" spans="12:15">
      <c r="L1741" s="28"/>
      <c r="M1741" s="28"/>
      <c r="N1741" s="28"/>
      <c r="O1741" s="28"/>
    </row>
    <row r="1742" spans="12:15">
      <c r="L1742" s="28"/>
      <c r="M1742" s="28"/>
      <c r="N1742" s="28"/>
      <c r="O1742" s="28"/>
    </row>
    <row r="1743" spans="12:15">
      <c r="L1743" s="28"/>
      <c r="M1743" s="28"/>
      <c r="N1743" s="28"/>
      <c r="O1743" s="28"/>
    </row>
    <row r="1744" spans="12:15">
      <c r="L1744" s="28"/>
      <c r="M1744" s="28"/>
      <c r="N1744" s="28"/>
      <c r="O1744" s="28"/>
    </row>
    <row r="1745" spans="12:15">
      <c r="L1745" s="28"/>
      <c r="M1745" s="28"/>
      <c r="N1745" s="28"/>
      <c r="O1745" s="28"/>
    </row>
    <row r="1746" spans="12:15">
      <c r="L1746" s="28"/>
      <c r="M1746" s="28"/>
      <c r="N1746" s="28"/>
      <c r="O1746" s="28"/>
    </row>
    <row r="1747" spans="12:15">
      <c r="L1747" s="28"/>
      <c r="M1747" s="28"/>
      <c r="N1747" s="28"/>
      <c r="O1747" s="28"/>
    </row>
    <row r="1748" spans="12:15">
      <c r="L1748" s="28"/>
      <c r="M1748" s="28"/>
      <c r="N1748" s="28"/>
      <c r="O1748" s="28"/>
    </row>
    <row r="1749" spans="12:15">
      <c r="L1749" s="28"/>
      <c r="M1749" s="28"/>
      <c r="N1749" s="28"/>
      <c r="O1749" s="28"/>
    </row>
    <row r="1750" spans="12:15">
      <c r="L1750" s="28"/>
      <c r="M1750" s="28"/>
      <c r="N1750" s="28"/>
      <c r="O1750" s="28"/>
    </row>
    <row r="1751" spans="12:15">
      <c r="L1751" s="28"/>
      <c r="M1751" s="28"/>
      <c r="N1751" s="28"/>
      <c r="O1751" s="28"/>
    </row>
    <row r="1752" spans="12:15">
      <c r="L1752" s="28"/>
      <c r="M1752" s="28"/>
      <c r="N1752" s="28"/>
      <c r="O1752" s="28"/>
    </row>
    <row r="1753" spans="12:15">
      <c r="L1753" s="28"/>
      <c r="M1753" s="28"/>
      <c r="N1753" s="28"/>
      <c r="O1753" s="28"/>
    </row>
    <row r="1754" spans="12:15">
      <c r="L1754" s="28"/>
      <c r="M1754" s="28"/>
      <c r="N1754" s="28"/>
      <c r="O1754" s="28"/>
    </row>
    <row r="1755" spans="12:15">
      <c r="L1755" s="28"/>
      <c r="M1755" s="28"/>
      <c r="N1755" s="28"/>
      <c r="O1755" s="28"/>
    </row>
    <row r="1756" spans="12:15">
      <c r="L1756" s="28"/>
      <c r="M1756" s="28"/>
      <c r="N1756" s="28"/>
      <c r="O1756" s="28"/>
    </row>
    <row r="1757" spans="12:15">
      <c r="L1757" s="28"/>
      <c r="M1757" s="28"/>
      <c r="N1757" s="28"/>
      <c r="O1757" s="28"/>
    </row>
    <row r="1758" spans="12:15">
      <c r="L1758" s="28"/>
      <c r="M1758" s="28"/>
      <c r="N1758" s="28"/>
      <c r="O1758" s="28"/>
    </row>
    <row r="1759" spans="12:15">
      <c r="L1759" s="28"/>
      <c r="M1759" s="28"/>
      <c r="N1759" s="28"/>
      <c r="O1759" s="28"/>
    </row>
    <row r="1760" spans="12:15">
      <c r="L1760" s="28"/>
      <c r="M1760" s="28"/>
      <c r="N1760" s="28"/>
      <c r="O1760" s="28"/>
    </row>
    <row r="1761" spans="12:15">
      <c r="L1761" s="28"/>
      <c r="M1761" s="28"/>
      <c r="N1761" s="28"/>
      <c r="O1761" s="28"/>
    </row>
    <row r="1762" spans="12:15">
      <c r="L1762" s="28"/>
      <c r="M1762" s="28"/>
      <c r="N1762" s="28"/>
      <c r="O1762" s="28"/>
    </row>
    <row r="1763" spans="12:15">
      <c r="L1763" s="28"/>
      <c r="M1763" s="28"/>
      <c r="N1763" s="28"/>
      <c r="O1763" s="28"/>
    </row>
    <row r="1764" spans="12:15">
      <c r="L1764" s="28"/>
      <c r="M1764" s="28"/>
      <c r="N1764" s="28"/>
      <c r="O1764" s="28"/>
    </row>
    <row r="1765" spans="12:15">
      <c r="L1765" s="28"/>
      <c r="M1765" s="28"/>
      <c r="N1765" s="28"/>
      <c r="O1765" s="28"/>
    </row>
    <row r="1766" spans="12:15">
      <c r="L1766" s="28"/>
      <c r="M1766" s="28"/>
      <c r="N1766" s="28"/>
      <c r="O1766" s="28"/>
    </row>
    <row r="1767" spans="12:15">
      <c r="L1767" s="28"/>
      <c r="M1767" s="28"/>
      <c r="N1767" s="28"/>
      <c r="O1767" s="28"/>
    </row>
    <row r="1768" spans="12:15">
      <c r="L1768" s="28"/>
      <c r="M1768" s="28"/>
      <c r="N1768" s="28"/>
      <c r="O1768" s="28"/>
    </row>
    <row r="1769" spans="12:15">
      <c r="L1769" s="28"/>
      <c r="M1769" s="28"/>
      <c r="N1769" s="28"/>
      <c r="O1769" s="28"/>
    </row>
    <row r="1770" spans="12:15">
      <c r="L1770" s="28"/>
      <c r="M1770" s="28"/>
      <c r="N1770" s="28"/>
      <c r="O1770" s="28"/>
    </row>
    <row r="1771" spans="12:15">
      <c r="L1771" s="28"/>
      <c r="M1771" s="28"/>
      <c r="N1771" s="28"/>
      <c r="O1771" s="28"/>
    </row>
    <row r="1772" spans="12:15">
      <c r="L1772" s="28"/>
      <c r="M1772" s="28"/>
      <c r="N1772" s="28"/>
      <c r="O1772" s="28"/>
    </row>
    <row r="1773" spans="12:15">
      <c r="L1773" s="28"/>
      <c r="M1773" s="28"/>
      <c r="N1773" s="28"/>
      <c r="O1773" s="28"/>
    </row>
    <row r="1774" spans="12:15">
      <c r="L1774" s="28"/>
      <c r="M1774" s="28"/>
      <c r="N1774" s="28"/>
      <c r="O1774" s="28"/>
    </row>
    <row r="1775" spans="12:15">
      <c r="L1775" s="28"/>
      <c r="M1775" s="28"/>
      <c r="N1775" s="28"/>
      <c r="O1775" s="28"/>
    </row>
    <row r="1776" spans="12:15">
      <c r="L1776" s="28"/>
      <c r="M1776" s="28"/>
      <c r="N1776" s="28"/>
      <c r="O1776" s="28"/>
    </row>
    <row r="1777" spans="12:15">
      <c r="L1777" s="28"/>
      <c r="M1777" s="28"/>
      <c r="N1777" s="28"/>
      <c r="O1777" s="28"/>
    </row>
    <row r="1778" spans="12:15">
      <c r="L1778" s="28"/>
      <c r="M1778" s="28"/>
      <c r="N1778" s="28"/>
      <c r="O1778" s="28"/>
    </row>
    <row r="1779" spans="12:15">
      <c r="L1779" s="28"/>
      <c r="M1779" s="28"/>
      <c r="N1779" s="28"/>
      <c r="O1779" s="28"/>
    </row>
    <row r="1780" spans="12:15">
      <c r="L1780" s="28"/>
      <c r="M1780" s="28"/>
      <c r="N1780" s="28"/>
      <c r="O1780" s="28"/>
    </row>
    <row r="1781" spans="12:15">
      <c r="L1781" s="28"/>
      <c r="M1781" s="28"/>
      <c r="N1781" s="28"/>
      <c r="O1781" s="28"/>
    </row>
    <row r="1782" spans="12:15">
      <c r="L1782" s="28"/>
      <c r="M1782" s="28"/>
      <c r="N1782" s="28"/>
      <c r="O1782" s="28"/>
    </row>
    <row r="1783" spans="12:15">
      <c r="L1783" s="28"/>
      <c r="M1783" s="28"/>
      <c r="N1783" s="28"/>
      <c r="O1783" s="28"/>
    </row>
    <row r="1784" spans="12:15">
      <c r="L1784" s="28"/>
      <c r="M1784" s="28"/>
      <c r="N1784" s="28"/>
      <c r="O1784" s="28"/>
    </row>
    <row r="1785" spans="12:15">
      <c r="L1785" s="28"/>
      <c r="M1785" s="28"/>
      <c r="N1785" s="28"/>
      <c r="O1785" s="28"/>
    </row>
    <row r="1786" spans="12:15">
      <c r="L1786" s="28"/>
      <c r="M1786" s="28"/>
      <c r="N1786" s="28"/>
      <c r="O1786" s="28"/>
    </row>
    <row r="1787" spans="12:15">
      <c r="L1787" s="28"/>
      <c r="M1787" s="28"/>
      <c r="N1787" s="28"/>
      <c r="O1787" s="28"/>
    </row>
    <row r="1788" spans="12:15">
      <c r="L1788" s="28"/>
      <c r="M1788" s="28"/>
      <c r="N1788" s="28"/>
      <c r="O1788" s="28"/>
    </row>
    <row r="1789" spans="12:15">
      <c r="L1789" s="28"/>
      <c r="M1789" s="28"/>
      <c r="N1789" s="28"/>
      <c r="O1789" s="28"/>
    </row>
    <row r="1790" spans="12:15">
      <c r="L1790" s="28"/>
      <c r="M1790" s="28"/>
      <c r="N1790" s="28"/>
      <c r="O1790" s="28"/>
    </row>
    <row r="1791" spans="12:15">
      <c r="L1791" s="28"/>
      <c r="M1791" s="28"/>
      <c r="N1791" s="28"/>
      <c r="O1791" s="28"/>
    </row>
    <row r="1792" spans="12:15">
      <c r="L1792" s="28"/>
      <c r="M1792" s="28"/>
      <c r="N1792" s="28"/>
      <c r="O1792" s="28"/>
    </row>
    <row r="1793" spans="12:15">
      <c r="L1793" s="28"/>
      <c r="M1793" s="28"/>
      <c r="N1793" s="28"/>
      <c r="O1793" s="28"/>
    </row>
    <row r="1794" spans="12:15">
      <c r="L1794" s="28"/>
      <c r="M1794" s="28"/>
      <c r="N1794" s="28"/>
      <c r="O1794" s="28"/>
    </row>
    <row r="1795" spans="12:15">
      <c r="L1795" s="28"/>
      <c r="M1795" s="28"/>
      <c r="N1795" s="28"/>
      <c r="O1795" s="28"/>
    </row>
    <row r="1796" spans="12:15">
      <c r="L1796" s="28"/>
      <c r="M1796" s="28"/>
      <c r="N1796" s="28"/>
      <c r="O1796" s="28"/>
    </row>
    <row r="1797" spans="12:15">
      <c r="L1797" s="28"/>
      <c r="M1797" s="28"/>
      <c r="N1797" s="28"/>
      <c r="O1797" s="28"/>
    </row>
    <row r="1798" spans="12:15">
      <c r="L1798" s="28"/>
      <c r="M1798" s="28"/>
      <c r="N1798" s="28"/>
      <c r="O1798" s="28"/>
    </row>
    <row r="1799" spans="12:15">
      <c r="L1799" s="28"/>
      <c r="M1799" s="28"/>
      <c r="N1799" s="28"/>
      <c r="O1799" s="28"/>
    </row>
    <row r="1800" spans="12:15">
      <c r="L1800" s="28"/>
      <c r="M1800" s="28"/>
      <c r="N1800" s="28"/>
      <c r="O1800" s="28"/>
    </row>
    <row r="1801" spans="12:15">
      <c r="L1801" s="28"/>
      <c r="M1801" s="28"/>
      <c r="N1801" s="28"/>
      <c r="O1801" s="28"/>
    </row>
    <row r="1802" spans="12:15">
      <c r="L1802" s="28"/>
      <c r="M1802" s="28"/>
      <c r="N1802" s="28"/>
      <c r="O1802" s="28"/>
    </row>
    <row r="1803" spans="12:15">
      <c r="L1803" s="28"/>
      <c r="M1803" s="28"/>
      <c r="N1803" s="28"/>
      <c r="O1803" s="28"/>
    </row>
    <row r="1804" spans="12:15">
      <c r="L1804" s="28"/>
      <c r="M1804" s="28"/>
      <c r="N1804" s="28"/>
      <c r="O1804" s="28"/>
    </row>
    <row r="1805" spans="12:15">
      <c r="L1805" s="28"/>
      <c r="M1805" s="28"/>
      <c r="N1805" s="28"/>
      <c r="O1805" s="28"/>
    </row>
    <row r="1806" spans="12:15">
      <c r="L1806" s="28"/>
      <c r="M1806" s="28"/>
      <c r="N1806" s="28"/>
      <c r="O1806" s="28"/>
    </row>
    <row r="1807" spans="12:15">
      <c r="L1807" s="28"/>
      <c r="M1807" s="28"/>
      <c r="N1807" s="28"/>
      <c r="O1807" s="28"/>
    </row>
    <row r="1808" spans="12:15">
      <c r="L1808" s="28"/>
      <c r="M1808" s="28"/>
      <c r="N1808" s="28"/>
      <c r="O1808" s="28"/>
    </row>
    <row r="1809" spans="12:15">
      <c r="L1809" s="28"/>
      <c r="M1809" s="28"/>
      <c r="N1809" s="28"/>
      <c r="O1809" s="28"/>
    </row>
    <row r="1810" spans="12:15">
      <c r="L1810" s="28"/>
      <c r="M1810" s="28"/>
      <c r="N1810" s="28"/>
      <c r="O1810" s="28"/>
    </row>
    <row r="1811" spans="12:15">
      <c r="L1811" s="28"/>
      <c r="M1811" s="28"/>
      <c r="N1811" s="28"/>
      <c r="O1811" s="28"/>
    </row>
    <row r="1812" spans="12:15">
      <c r="L1812" s="28"/>
      <c r="M1812" s="28"/>
      <c r="N1812" s="28"/>
      <c r="O1812" s="28"/>
    </row>
    <row r="1813" spans="12:15">
      <c r="L1813" s="28"/>
      <c r="M1813" s="28"/>
      <c r="N1813" s="28"/>
      <c r="O1813" s="28"/>
    </row>
    <row r="1814" spans="12:15">
      <c r="L1814" s="28"/>
      <c r="M1814" s="28"/>
      <c r="N1814" s="28"/>
      <c r="O1814" s="28"/>
    </row>
    <row r="1815" spans="12:15">
      <c r="L1815" s="28"/>
      <c r="M1815" s="28"/>
      <c r="N1815" s="28"/>
      <c r="O1815" s="28"/>
    </row>
    <row r="1816" spans="12:15">
      <c r="L1816" s="28"/>
      <c r="M1816" s="28"/>
      <c r="N1816" s="28"/>
      <c r="O1816" s="28"/>
    </row>
    <row r="1817" spans="12:15">
      <c r="L1817" s="28"/>
      <c r="M1817" s="28"/>
      <c r="N1817" s="28"/>
      <c r="O1817" s="28"/>
    </row>
    <row r="1818" spans="12:15">
      <c r="L1818" s="28"/>
      <c r="M1818" s="28"/>
      <c r="N1818" s="28"/>
      <c r="O1818" s="28"/>
    </row>
    <row r="1819" spans="12:15">
      <c r="L1819" s="28"/>
      <c r="M1819" s="28"/>
      <c r="N1819" s="28"/>
      <c r="O1819" s="28"/>
    </row>
    <row r="1820" spans="12:15">
      <c r="L1820" s="28"/>
      <c r="M1820" s="28"/>
      <c r="N1820" s="28"/>
      <c r="O1820" s="28"/>
    </row>
    <row r="1821" spans="12:15">
      <c r="L1821" s="28"/>
      <c r="M1821" s="28"/>
      <c r="N1821" s="28"/>
      <c r="O1821" s="28"/>
    </row>
    <row r="1822" spans="12:15">
      <c r="L1822" s="28"/>
      <c r="M1822" s="28"/>
      <c r="N1822" s="28"/>
      <c r="O1822" s="28"/>
    </row>
    <row r="1823" spans="12:15">
      <c r="L1823" s="28"/>
      <c r="M1823" s="28"/>
      <c r="N1823" s="28"/>
      <c r="O1823" s="28"/>
    </row>
    <row r="1824" spans="12:15">
      <c r="L1824" s="28"/>
      <c r="M1824" s="28"/>
      <c r="N1824" s="28"/>
      <c r="O1824" s="28"/>
    </row>
    <row r="1825" spans="12:15">
      <c r="L1825" s="28"/>
      <c r="M1825" s="28"/>
      <c r="N1825" s="28"/>
      <c r="O1825" s="28"/>
    </row>
    <row r="1826" spans="12:15">
      <c r="L1826" s="28"/>
      <c r="M1826" s="28"/>
      <c r="N1826" s="28"/>
      <c r="O1826" s="28"/>
    </row>
    <row r="1827" spans="12:15">
      <c r="L1827" s="28"/>
      <c r="M1827" s="28"/>
      <c r="N1827" s="28"/>
      <c r="O1827" s="28"/>
    </row>
    <row r="1828" spans="12:15">
      <c r="L1828" s="28"/>
      <c r="M1828" s="28"/>
      <c r="N1828" s="28"/>
      <c r="O1828" s="28"/>
    </row>
    <row r="1829" spans="12:15">
      <c r="L1829" s="28"/>
      <c r="M1829" s="28"/>
      <c r="N1829" s="28"/>
      <c r="O1829" s="28"/>
    </row>
    <row r="1830" spans="12:15">
      <c r="L1830" s="28"/>
      <c r="M1830" s="28"/>
      <c r="N1830" s="28"/>
      <c r="O1830" s="28"/>
    </row>
    <row r="1831" spans="12:15">
      <c r="L1831" s="28"/>
      <c r="M1831" s="28"/>
      <c r="N1831" s="28"/>
      <c r="O1831" s="28"/>
    </row>
    <row r="1832" spans="12:15">
      <c r="L1832" s="28"/>
      <c r="M1832" s="28"/>
      <c r="N1832" s="28"/>
      <c r="O1832" s="28"/>
    </row>
    <row r="1833" spans="12:15">
      <c r="L1833" s="28"/>
      <c r="M1833" s="28"/>
      <c r="N1833" s="28"/>
      <c r="O1833" s="28"/>
    </row>
    <row r="1834" spans="12:15">
      <c r="L1834" s="28"/>
      <c r="M1834" s="28"/>
      <c r="N1834" s="28"/>
      <c r="O1834" s="28"/>
    </row>
    <row r="1835" spans="12:15">
      <c r="L1835" s="28"/>
      <c r="M1835" s="28"/>
      <c r="N1835" s="28"/>
      <c r="O1835" s="28"/>
    </row>
    <row r="1836" spans="12:15">
      <c r="L1836" s="28"/>
      <c r="M1836" s="28"/>
      <c r="N1836" s="28"/>
      <c r="O1836" s="28"/>
    </row>
    <row r="1837" spans="12:15">
      <c r="L1837" s="28"/>
      <c r="M1837" s="28"/>
      <c r="N1837" s="28"/>
      <c r="O1837" s="28"/>
    </row>
    <row r="1838" spans="12:15">
      <c r="L1838" s="28"/>
      <c r="M1838" s="28"/>
      <c r="N1838" s="28"/>
      <c r="O1838" s="28"/>
    </row>
    <row r="1839" spans="12:15">
      <c r="L1839" s="28"/>
      <c r="M1839" s="28"/>
      <c r="N1839" s="28"/>
      <c r="O1839" s="28"/>
    </row>
    <row r="1840" spans="12:15">
      <c r="L1840" s="28"/>
      <c r="M1840" s="28"/>
      <c r="N1840" s="28"/>
      <c r="O1840" s="28"/>
    </row>
    <row r="1841" spans="12:15">
      <c r="L1841" s="28"/>
      <c r="M1841" s="28"/>
      <c r="N1841" s="28"/>
      <c r="O1841" s="28"/>
    </row>
    <row r="1842" spans="12:15">
      <c r="L1842" s="28"/>
      <c r="M1842" s="28"/>
      <c r="N1842" s="28"/>
      <c r="O1842" s="28"/>
    </row>
    <row r="1843" spans="12:15">
      <c r="L1843" s="28"/>
      <c r="M1843" s="28"/>
      <c r="N1843" s="28"/>
      <c r="O1843" s="28"/>
    </row>
    <row r="1844" spans="12:15">
      <c r="L1844" s="28"/>
      <c r="M1844" s="28"/>
      <c r="N1844" s="28"/>
      <c r="O1844" s="28"/>
    </row>
    <row r="1845" spans="12:15">
      <c r="L1845" s="28"/>
      <c r="M1845" s="28"/>
      <c r="N1845" s="28"/>
      <c r="O1845" s="28"/>
    </row>
    <row r="1846" spans="12:15">
      <c r="L1846" s="28"/>
      <c r="M1846" s="28"/>
      <c r="N1846" s="28"/>
      <c r="O1846" s="28"/>
    </row>
    <row r="1847" spans="12:15">
      <c r="L1847" s="28"/>
      <c r="M1847" s="28"/>
      <c r="N1847" s="28"/>
      <c r="O1847" s="28"/>
    </row>
    <row r="1848" spans="12:15">
      <c r="L1848" s="28"/>
      <c r="M1848" s="28"/>
      <c r="N1848" s="28"/>
      <c r="O1848" s="28"/>
    </row>
    <row r="1849" spans="12:15">
      <c r="L1849" s="28"/>
      <c r="M1849" s="28"/>
      <c r="N1849" s="28"/>
      <c r="O1849" s="28"/>
    </row>
    <row r="1850" spans="12:15">
      <c r="L1850" s="28"/>
      <c r="M1850" s="28"/>
      <c r="N1850" s="28"/>
      <c r="O1850" s="28"/>
    </row>
    <row r="1851" spans="12:15">
      <c r="L1851" s="28"/>
      <c r="M1851" s="28"/>
      <c r="N1851" s="28"/>
      <c r="O1851" s="28"/>
    </row>
    <row r="1852" spans="12:15">
      <c r="L1852" s="28"/>
      <c r="M1852" s="28"/>
      <c r="N1852" s="28"/>
      <c r="O1852" s="28"/>
    </row>
    <row r="1853" spans="12:15">
      <c r="L1853" s="28"/>
      <c r="M1853" s="28"/>
      <c r="N1853" s="28"/>
      <c r="O1853" s="28"/>
    </row>
    <row r="1854" spans="12:15">
      <c r="L1854" s="28"/>
      <c r="M1854" s="28"/>
      <c r="N1854" s="28"/>
      <c r="O1854" s="28"/>
    </row>
    <row r="1855" spans="12:15">
      <c r="L1855" s="28"/>
      <c r="M1855" s="28"/>
      <c r="N1855" s="28"/>
      <c r="O1855" s="28"/>
    </row>
    <row r="1856" spans="12:15">
      <c r="L1856" s="28"/>
      <c r="M1856" s="28"/>
      <c r="N1856" s="28"/>
      <c r="O1856" s="28"/>
    </row>
    <row r="1857" spans="12:15">
      <c r="L1857" s="28"/>
      <c r="M1857" s="28"/>
      <c r="N1857" s="28"/>
      <c r="O1857" s="28"/>
    </row>
    <row r="1858" spans="12:15">
      <c r="L1858" s="28"/>
      <c r="M1858" s="28"/>
      <c r="N1858" s="28"/>
      <c r="O1858" s="28"/>
    </row>
    <row r="1859" spans="12:15">
      <c r="L1859" s="28"/>
      <c r="M1859" s="28"/>
      <c r="N1859" s="28"/>
      <c r="O1859" s="28"/>
    </row>
    <row r="1860" spans="12:15">
      <c r="L1860" s="28"/>
      <c r="M1860" s="28"/>
      <c r="N1860" s="28"/>
      <c r="O1860" s="28"/>
    </row>
    <row r="1861" spans="12:15">
      <c r="L1861" s="28"/>
      <c r="M1861" s="28"/>
      <c r="N1861" s="28"/>
      <c r="O1861" s="28"/>
    </row>
    <row r="1862" spans="12:15">
      <c r="L1862" s="28"/>
      <c r="M1862" s="28"/>
      <c r="N1862" s="28"/>
      <c r="O1862" s="28"/>
    </row>
    <row r="1863" spans="12:15">
      <c r="L1863" s="28"/>
      <c r="M1863" s="28"/>
      <c r="N1863" s="28"/>
      <c r="O1863" s="28"/>
    </row>
    <row r="1864" spans="12:15">
      <c r="L1864" s="28"/>
      <c r="M1864" s="28"/>
      <c r="N1864" s="28"/>
      <c r="O1864" s="28"/>
    </row>
    <row r="1865" spans="12:15">
      <c r="L1865" s="28"/>
      <c r="M1865" s="28"/>
      <c r="N1865" s="28"/>
      <c r="O1865" s="28"/>
    </row>
    <row r="1866" spans="12:15">
      <c r="L1866" s="28"/>
      <c r="M1866" s="28"/>
      <c r="N1866" s="28"/>
      <c r="O1866" s="28"/>
    </row>
    <row r="1867" spans="12:15">
      <c r="L1867" s="28"/>
      <c r="M1867" s="28"/>
      <c r="N1867" s="28"/>
      <c r="O1867" s="28"/>
    </row>
    <row r="1868" spans="12:15">
      <c r="L1868" s="28"/>
      <c r="M1868" s="28"/>
      <c r="N1868" s="28"/>
      <c r="O1868" s="28"/>
    </row>
    <row r="1869" spans="12:15">
      <c r="L1869" s="28"/>
      <c r="M1869" s="28"/>
      <c r="N1869" s="28"/>
      <c r="O1869" s="28"/>
    </row>
    <row r="1870" spans="12:15">
      <c r="L1870" s="28"/>
      <c r="M1870" s="28"/>
      <c r="N1870" s="28"/>
      <c r="O1870" s="28"/>
    </row>
    <row r="1871" spans="12:15">
      <c r="L1871" s="28"/>
      <c r="M1871" s="28"/>
      <c r="N1871" s="28"/>
      <c r="O1871" s="28"/>
    </row>
    <row r="1872" spans="12:15">
      <c r="L1872" s="28"/>
      <c r="M1872" s="28"/>
      <c r="N1872" s="28"/>
      <c r="O1872" s="28"/>
    </row>
    <row r="1873" spans="12:15">
      <c r="L1873" s="28"/>
      <c r="M1873" s="28"/>
      <c r="N1873" s="28"/>
      <c r="O1873" s="28"/>
    </row>
    <row r="1874" spans="12:15">
      <c r="L1874" s="28"/>
      <c r="M1874" s="28"/>
      <c r="N1874" s="28"/>
      <c r="O1874" s="28"/>
    </row>
    <row r="1875" spans="12:15">
      <c r="L1875" s="28"/>
      <c r="M1875" s="28"/>
      <c r="N1875" s="28"/>
      <c r="O1875" s="28"/>
    </row>
    <row r="1876" spans="12:15">
      <c r="L1876" s="28"/>
      <c r="M1876" s="28"/>
      <c r="N1876" s="28"/>
      <c r="O1876" s="28"/>
    </row>
    <row r="1877" spans="12:15">
      <c r="L1877" s="28"/>
      <c r="M1877" s="28"/>
      <c r="N1877" s="28"/>
      <c r="O1877" s="28"/>
    </row>
    <row r="1878" spans="12:15">
      <c r="L1878" s="28"/>
      <c r="M1878" s="28"/>
      <c r="N1878" s="28"/>
      <c r="O1878" s="28"/>
    </row>
    <row r="1879" spans="12:15">
      <c r="L1879" s="28"/>
      <c r="M1879" s="28"/>
      <c r="N1879" s="28"/>
      <c r="O1879" s="28"/>
    </row>
    <row r="1880" spans="12:15">
      <c r="L1880" s="28"/>
      <c r="M1880" s="28"/>
      <c r="N1880" s="28"/>
      <c r="O1880" s="28"/>
    </row>
    <row r="1881" spans="12:15">
      <c r="L1881" s="28"/>
      <c r="M1881" s="28"/>
      <c r="N1881" s="28"/>
      <c r="O1881" s="28"/>
    </row>
    <row r="1882" spans="12:15">
      <c r="L1882" s="28"/>
      <c r="M1882" s="28"/>
      <c r="N1882" s="28"/>
      <c r="O1882" s="28"/>
    </row>
    <row r="1883" spans="12:15">
      <c r="L1883" s="28"/>
      <c r="M1883" s="28"/>
      <c r="N1883" s="28"/>
      <c r="O1883" s="28"/>
    </row>
    <row r="1884" spans="12:15">
      <c r="L1884" s="28"/>
      <c r="M1884" s="28"/>
      <c r="N1884" s="28"/>
      <c r="O1884" s="28"/>
    </row>
    <row r="1885" spans="12:15">
      <c r="L1885" s="28"/>
      <c r="M1885" s="28"/>
      <c r="N1885" s="28"/>
      <c r="O1885" s="28"/>
    </row>
    <row r="1886" spans="12:15">
      <c r="L1886" s="28"/>
      <c r="M1886" s="28"/>
      <c r="N1886" s="28"/>
      <c r="O1886" s="28"/>
    </row>
    <row r="1887" spans="12:15">
      <c r="L1887" s="28"/>
      <c r="M1887" s="28"/>
      <c r="N1887" s="28"/>
      <c r="O1887" s="28"/>
    </row>
    <row r="1888" spans="12:15">
      <c r="L1888" s="28"/>
      <c r="M1888" s="28"/>
      <c r="N1888" s="28"/>
      <c r="O1888" s="28"/>
    </row>
    <row r="1889" spans="12:15">
      <c r="L1889" s="28"/>
      <c r="M1889" s="28"/>
      <c r="N1889" s="28"/>
      <c r="O1889" s="28"/>
    </row>
    <row r="1890" spans="12:15">
      <c r="L1890" s="28"/>
      <c r="M1890" s="28"/>
      <c r="N1890" s="28"/>
      <c r="O1890" s="28"/>
    </row>
    <row r="1891" spans="12:15">
      <c r="L1891" s="28"/>
      <c r="M1891" s="28"/>
      <c r="N1891" s="28"/>
      <c r="O1891" s="28"/>
    </row>
    <row r="1892" spans="12:15">
      <c r="L1892" s="28"/>
      <c r="M1892" s="28"/>
      <c r="N1892" s="28"/>
      <c r="O1892" s="28"/>
    </row>
    <row r="1893" spans="12:15">
      <c r="L1893" s="28"/>
      <c r="M1893" s="28"/>
      <c r="N1893" s="28"/>
      <c r="O1893" s="28"/>
    </row>
    <row r="1894" spans="12:15">
      <c r="L1894" s="28"/>
      <c r="M1894" s="28"/>
      <c r="N1894" s="28"/>
      <c r="O1894" s="28"/>
    </row>
    <row r="1895" spans="12:15">
      <c r="L1895" s="28"/>
      <c r="M1895" s="28"/>
      <c r="N1895" s="28"/>
      <c r="O1895" s="28"/>
    </row>
    <row r="1896" spans="12:15">
      <c r="L1896" s="28"/>
      <c r="M1896" s="28"/>
      <c r="N1896" s="28"/>
      <c r="O1896" s="28"/>
    </row>
    <row r="1897" spans="12:15">
      <c r="L1897" s="28"/>
      <c r="M1897" s="28"/>
      <c r="N1897" s="28"/>
      <c r="O1897" s="28"/>
    </row>
    <row r="1898" spans="12:15">
      <c r="L1898" s="28"/>
      <c r="M1898" s="28"/>
      <c r="N1898" s="28"/>
      <c r="O1898" s="28"/>
    </row>
    <row r="1899" spans="12:15">
      <c r="L1899" s="28"/>
      <c r="M1899" s="28"/>
      <c r="N1899" s="28"/>
      <c r="O1899" s="28"/>
    </row>
    <row r="1900" spans="12:15">
      <c r="L1900" s="28"/>
      <c r="M1900" s="28"/>
      <c r="N1900" s="28"/>
      <c r="O1900" s="28"/>
    </row>
    <row r="1901" spans="12:15">
      <c r="L1901" s="28"/>
      <c r="M1901" s="28"/>
      <c r="N1901" s="28"/>
      <c r="O1901" s="28"/>
    </row>
    <row r="1902" spans="12:15">
      <c r="L1902" s="28"/>
      <c r="M1902" s="28"/>
      <c r="N1902" s="28"/>
      <c r="O1902" s="28"/>
    </row>
    <row r="1903" spans="12:15">
      <c r="L1903" s="28"/>
      <c r="M1903" s="28"/>
      <c r="N1903" s="28"/>
      <c r="O1903" s="28"/>
    </row>
    <row r="1904" spans="12:15">
      <c r="L1904" s="28"/>
      <c r="M1904" s="28"/>
      <c r="N1904" s="28"/>
      <c r="O1904" s="28"/>
    </row>
    <row r="1905" spans="12:15">
      <c r="L1905" s="28"/>
      <c r="M1905" s="28"/>
      <c r="N1905" s="28"/>
      <c r="O1905" s="28"/>
    </row>
    <row r="1906" spans="12:15">
      <c r="L1906" s="28"/>
      <c r="M1906" s="28"/>
      <c r="N1906" s="28"/>
      <c r="O1906" s="28"/>
    </row>
    <row r="1907" spans="12:15">
      <c r="L1907" s="28"/>
      <c r="M1907" s="28"/>
      <c r="N1907" s="28"/>
      <c r="O1907" s="28"/>
    </row>
    <row r="1908" spans="12:15">
      <c r="L1908" s="28"/>
      <c r="M1908" s="28"/>
      <c r="N1908" s="28"/>
      <c r="O1908" s="28"/>
    </row>
    <row r="1909" spans="12:15">
      <c r="L1909" s="28"/>
      <c r="M1909" s="28"/>
      <c r="N1909" s="28"/>
      <c r="O1909" s="28"/>
    </row>
    <row r="1910" spans="12:15">
      <c r="L1910" s="28"/>
      <c r="M1910" s="28"/>
      <c r="N1910" s="28"/>
      <c r="O1910" s="28"/>
    </row>
    <row r="1911" spans="12:15">
      <c r="L1911" s="28"/>
      <c r="M1911" s="28"/>
      <c r="N1911" s="28"/>
      <c r="O1911" s="28"/>
    </row>
    <row r="1912" spans="12:15">
      <c r="L1912" s="28"/>
      <c r="M1912" s="28"/>
      <c r="N1912" s="28"/>
      <c r="O1912" s="28"/>
    </row>
    <row r="1913" spans="12:15">
      <c r="L1913" s="28"/>
      <c r="M1913" s="28"/>
      <c r="N1913" s="28"/>
      <c r="O1913" s="28"/>
    </row>
    <row r="1914" spans="12:15">
      <c r="L1914" s="28"/>
      <c r="M1914" s="28"/>
      <c r="N1914" s="28"/>
      <c r="O1914" s="28"/>
    </row>
    <row r="1915" spans="12:15">
      <c r="L1915" s="28"/>
      <c r="M1915" s="28"/>
      <c r="N1915" s="28"/>
      <c r="O1915" s="28"/>
    </row>
    <row r="1916" spans="12:15">
      <c r="L1916" s="28"/>
      <c r="M1916" s="28"/>
      <c r="N1916" s="28"/>
      <c r="O1916" s="28"/>
    </row>
    <row r="1917" spans="12:15">
      <c r="L1917" s="28"/>
      <c r="M1917" s="28"/>
      <c r="N1917" s="28"/>
      <c r="O1917" s="28"/>
    </row>
    <row r="1918" spans="12:15">
      <c r="L1918" s="28"/>
      <c r="M1918" s="28"/>
      <c r="N1918" s="28"/>
      <c r="O1918" s="28"/>
    </row>
    <row r="1919" spans="12:15">
      <c r="L1919" s="28"/>
      <c r="M1919" s="28"/>
      <c r="N1919" s="28"/>
      <c r="O1919" s="28"/>
    </row>
    <row r="1920" spans="12:15">
      <c r="L1920" s="28"/>
      <c r="M1920" s="28"/>
      <c r="N1920" s="28"/>
      <c r="O1920" s="28"/>
    </row>
    <row r="1921" spans="12:15">
      <c r="L1921" s="28"/>
      <c r="M1921" s="28"/>
      <c r="N1921" s="28"/>
      <c r="O1921" s="28"/>
    </row>
    <row r="1922" spans="12:15">
      <c r="L1922" s="28"/>
      <c r="M1922" s="28"/>
      <c r="N1922" s="28"/>
      <c r="O1922" s="28"/>
    </row>
    <row r="1923" spans="12:15">
      <c r="L1923" s="28"/>
      <c r="M1923" s="28"/>
      <c r="N1923" s="28"/>
      <c r="O1923" s="28"/>
    </row>
    <row r="1924" spans="12:15">
      <c r="L1924" s="28"/>
      <c r="M1924" s="28"/>
      <c r="N1924" s="28"/>
      <c r="O1924" s="28"/>
    </row>
    <row r="1925" spans="12:15">
      <c r="L1925" s="28"/>
      <c r="M1925" s="28"/>
      <c r="N1925" s="28"/>
      <c r="O1925" s="28"/>
    </row>
    <row r="1926" spans="12:15">
      <c r="L1926" s="28"/>
      <c r="M1926" s="28"/>
      <c r="N1926" s="28"/>
      <c r="O1926" s="28"/>
    </row>
    <row r="1927" spans="12:15">
      <c r="L1927" s="28"/>
      <c r="M1927" s="28"/>
      <c r="N1927" s="28"/>
      <c r="O1927" s="28"/>
    </row>
    <row r="1928" spans="12:15">
      <c r="L1928" s="28"/>
      <c r="M1928" s="28"/>
      <c r="N1928" s="28"/>
      <c r="O1928" s="28"/>
    </row>
    <row r="1929" spans="12:15">
      <c r="L1929" s="28"/>
      <c r="M1929" s="28"/>
      <c r="N1929" s="28"/>
      <c r="O1929" s="28"/>
    </row>
    <row r="1930" spans="12:15">
      <c r="L1930" s="28"/>
      <c r="M1930" s="28"/>
      <c r="N1930" s="28"/>
      <c r="O1930" s="28"/>
    </row>
    <row r="1931" spans="12:15">
      <c r="L1931" s="28"/>
      <c r="M1931" s="28"/>
      <c r="N1931" s="28"/>
      <c r="O1931" s="28"/>
    </row>
    <row r="1932" spans="12:15">
      <c r="L1932" s="28"/>
      <c r="M1932" s="28"/>
      <c r="N1932" s="28"/>
      <c r="O1932" s="28"/>
    </row>
    <row r="1933" spans="12:15">
      <c r="L1933" s="28"/>
      <c r="M1933" s="28"/>
      <c r="N1933" s="28"/>
      <c r="O1933" s="28"/>
    </row>
    <row r="1934" spans="12:15">
      <c r="L1934" s="28"/>
      <c r="M1934" s="28"/>
      <c r="N1934" s="28"/>
      <c r="O1934" s="28"/>
    </row>
    <row r="1935" spans="12:15">
      <c r="L1935" s="28"/>
      <c r="M1935" s="28"/>
      <c r="N1935" s="28"/>
      <c r="O1935" s="28"/>
    </row>
    <row r="1936" spans="12:15">
      <c r="L1936" s="28"/>
      <c r="M1936" s="28"/>
      <c r="N1936" s="28"/>
      <c r="O1936" s="28"/>
    </row>
    <row r="1937" spans="12:15">
      <c r="L1937" s="28"/>
      <c r="M1937" s="28"/>
      <c r="N1937" s="28"/>
      <c r="O1937" s="28"/>
    </row>
    <row r="1938" spans="12:15">
      <c r="L1938" s="28"/>
      <c r="M1938" s="28"/>
      <c r="N1938" s="28"/>
      <c r="O1938" s="28"/>
    </row>
    <row r="1939" spans="12:15">
      <c r="L1939" s="28"/>
      <c r="M1939" s="28"/>
      <c r="N1939" s="28"/>
      <c r="O1939" s="28"/>
    </row>
    <row r="1940" spans="12:15">
      <c r="L1940" s="28"/>
      <c r="M1940" s="28"/>
      <c r="N1940" s="28"/>
      <c r="O1940" s="28"/>
    </row>
    <row r="1941" spans="12:15">
      <c r="L1941" s="28"/>
      <c r="M1941" s="28"/>
      <c r="N1941" s="28"/>
      <c r="O1941" s="28"/>
    </row>
    <row r="1942" spans="12:15">
      <c r="L1942" s="28"/>
      <c r="M1942" s="28"/>
      <c r="N1942" s="28"/>
      <c r="O1942" s="28"/>
    </row>
    <row r="1943" spans="12:15">
      <c r="L1943" s="28"/>
      <c r="M1943" s="28"/>
      <c r="N1943" s="28"/>
      <c r="O1943" s="28"/>
    </row>
    <row r="1944" spans="12:15">
      <c r="L1944" s="28"/>
      <c r="M1944" s="28"/>
      <c r="N1944" s="28"/>
      <c r="O1944" s="28"/>
    </row>
    <row r="1945" spans="12:15">
      <c r="L1945" s="28"/>
      <c r="M1945" s="28"/>
      <c r="N1945" s="28"/>
      <c r="O1945" s="28"/>
    </row>
    <row r="1946" spans="12:15">
      <c r="L1946" s="28"/>
      <c r="M1946" s="28"/>
      <c r="N1946" s="28"/>
      <c r="O1946" s="28"/>
    </row>
    <row r="1947" spans="12:15">
      <c r="L1947" s="28"/>
      <c r="M1947" s="28"/>
      <c r="N1947" s="28"/>
      <c r="O1947" s="28"/>
    </row>
    <row r="1948" spans="12:15">
      <c r="L1948" s="28"/>
      <c r="M1948" s="28"/>
      <c r="N1948" s="28"/>
      <c r="O1948" s="28"/>
    </row>
    <row r="1949" spans="12:15">
      <c r="L1949" s="28"/>
      <c r="M1949" s="28"/>
      <c r="N1949" s="28"/>
      <c r="O1949" s="28"/>
    </row>
    <row r="1950" spans="12:15">
      <c r="L1950" s="28"/>
      <c r="M1950" s="28"/>
      <c r="N1950" s="28"/>
      <c r="O1950" s="28"/>
    </row>
    <row r="1951" spans="12:15">
      <c r="L1951" s="28"/>
      <c r="M1951" s="28"/>
      <c r="N1951" s="28"/>
      <c r="O1951" s="28"/>
    </row>
    <row r="1952" spans="12:15">
      <c r="L1952" s="28"/>
      <c r="M1952" s="28"/>
      <c r="N1952" s="28"/>
      <c r="O1952" s="28"/>
    </row>
    <row r="1953" spans="12:15">
      <c r="L1953" s="28"/>
      <c r="M1953" s="28"/>
      <c r="N1953" s="28"/>
      <c r="O1953" s="28"/>
    </row>
    <row r="1954" spans="12:15">
      <c r="L1954" s="28"/>
      <c r="M1954" s="28"/>
      <c r="N1954" s="28"/>
      <c r="O1954" s="28"/>
    </row>
    <row r="1955" spans="12:15">
      <c r="L1955" s="28"/>
      <c r="M1955" s="28"/>
      <c r="N1955" s="28"/>
      <c r="O1955" s="28"/>
    </row>
    <row r="1956" spans="12:15">
      <c r="L1956" s="28"/>
      <c r="M1956" s="28"/>
      <c r="N1956" s="28"/>
      <c r="O1956" s="28"/>
    </row>
    <row r="1957" spans="12:15">
      <c r="L1957" s="28"/>
      <c r="M1957" s="28"/>
      <c r="N1957" s="28"/>
      <c r="O1957" s="28"/>
    </row>
    <row r="1958" spans="12:15">
      <c r="L1958" s="28"/>
      <c r="M1958" s="28"/>
      <c r="N1958" s="28"/>
      <c r="O1958" s="28"/>
    </row>
    <row r="1959" spans="12:15">
      <c r="L1959" s="28"/>
      <c r="M1959" s="28"/>
      <c r="N1959" s="28"/>
      <c r="O1959" s="28"/>
    </row>
    <row r="1960" spans="12:15">
      <c r="L1960" s="28"/>
      <c r="M1960" s="28"/>
      <c r="N1960" s="28"/>
      <c r="O1960" s="28"/>
    </row>
    <row r="1961" spans="12:15">
      <c r="L1961" s="28"/>
      <c r="M1961" s="28"/>
      <c r="N1961" s="28"/>
      <c r="O1961" s="28"/>
    </row>
    <row r="1962" spans="12:15">
      <c r="L1962" s="28"/>
      <c r="M1962" s="28"/>
      <c r="N1962" s="28"/>
      <c r="O1962" s="28"/>
    </row>
    <row r="1963" spans="12:15">
      <c r="L1963" s="28"/>
      <c r="M1963" s="28"/>
      <c r="N1963" s="28"/>
      <c r="O1963" s="28"/>
    </row>
    <row r="1964" spans="12:15">
      <c r="L1964" s="28"/>
      <c r="M1964" s="28"/>
      <c r="N1964" s="28"/>
      <c r="O1964" s="28"/>
    </row>
    <row r="1965" spans="12:15">
      <c r="L1965" s="28"/>
      <c r="M1965" s="28"/>
      <c r="N1965" s="28"/>
      <c r="O1965" s="28"/>
    </row>
    <row r="1966" spans="12:15">
      <c r="L1966" s="28"/>
      <c r="M1966" s="28"/>
      <c r="N1966" s="28"/>
      <c r="O1966" s="28"/>
    </row>
    <row r="1967" spans="12:15">
      <c r="L1967" s="28"/>
      <c r="M1967" s="28"/>
      <c r="N1967" s="28"/>
      <c r="O1967" s="28"/>
    </row>
    <row r="1968" spans="12:15">
      <c r="L1968" s="28"/>
      <c r="M1968" s="28"/>
      <c r="N1968" s="28"/>
      <c r="O1968" s="28"/>
    </row>
    <row r="1969" spans="12:15">
      <c r="L1969" s="28"/>
      <c r="M1969" s="28"/>
      <c r="N1969" s="28"/>
      <c r="O1969" s="28"/>
    </row>
    <row r="1970" spans="12:15">
      <c r="L1970" s="28"/>
      <c r="M1970" s="28"/>
      <c r="N1970" s="28"/>
      <c r="O1970" s="28"/>
    </row>
    <row r="1971" spans="12:15">
      <c r="L1971" s="28"/>
      <c r="M1971" s="28"/>
      <c r="N1971" s="28"/>
      <c r="O1971" s="28"/>
    </row>
    <row r="1972" spans="12:15">
      <c r="L1972" s="28"/>
      <c r="M1972" s="28"/>
      <c r="N1972" s="28"/>
      <c r="O1972" s="28"/>
    </row>
    <row r="1973" spans="12:15">
      <c r="L1973" s="28"/>
      <c r="M1973" s="28"/>
      <c r="N1973" s="28"/>
      <c r="O1973" s="28"/>
    </row>
    <row r="1974" spans="12:15">
      <c r="L1974" s="28"/>
      <c r="M1974" s="28"/>
      <c r="N1974" s="28"/>
      <c r="O1974" s="28"/>
    </row>
    <row r="1975" spans="12:15">
      <c r="L1975" s="28"/>
      <c r="M1975" s="28"/>
      <c r="N1975" s="28"/>
      <c r="O1975" s="28"/>
    </row>
    <row r="1976" spans="12:15">
      <c r="L1976" s="28"/>
      <c r="M1976" s="28"/>
      <c r="N1976" s="28"/>
      <c r="O1976" s="28"/>
    </row>
    <row r="1977" spans="12:15">
      <c r="L1977" s="28"/>
      <c r="M1977" s="28"/>
      <c r="N1977" s="28"/>
      <c r="O1977" s="28"/>
    </row>
    <row r="1978" spans="12:15">
      <c r="L1978" s="28"/>
      <c r="M1978" s="28"/>
      <c r="N1978" s="28"/>
      <c r="O1978" s="28"/>
    </row>
    <row r="1979" spans="12:15">
      <c r="L1979" s="28"/>
      <c r="M1979" s="28"/>
      <c r="N1979" s="28"/>
      <c r="O1979" s="28"/>
    </row>
    <row r="1980" spans="12:15">
      <c r="L1980" s="28"/>
      <c r="M1980" s="28"/>
      <c r="N1980" s="28"/>
      <c r="O1980" s="28"/>
    </row>
    <row r="1981" spans="12:15">
      <c r="L1981" s="28"/>
      <c r="M1981" s="28"/>
      <c r="N1981" s="28"/>
      <c r="O1981" s="28"/>
    </row>
    <row r="1982" spans="12:15">
      <c r="L1982" s="28"/>
      <c r="M1982" s="28"/>
      <c r="N1982" s="28"/>
      <c r="O1982" s="28"/>
    </row>
    <row r="1983" spans="12:15">
      <c r="L1983" s="28"/>
      <c r="M1983" s="28"/>
      <c r="N1983" s="28"/>
      <c r="O1983" s="28"/>
    </row>
    <row r="1984" spans="12:15">
      <c r="L1984" s="28"/>
      <c r="M1984" s="28"/>
      <c r="N1984" s="28"/>
      <c r="O1984" s="28"/>
    </row>
    <row r="1985" spans="12:15">
      <c r="L1985" s="28"/>
      <c r="M1985" s="28"/>
      <c r="N1985" s="28"/>
      <c r="O1985" s="28"/>
    </row>
    <row r="1986" spans="12:15">
      <c r="L1986" s="28"/>
      <c r="M1986" s="28"/>
      <c r="N1986" s="28"/>
      <c r="O1986" s="28"/>
    </row>
    <row r="1987" spans="12:15">
      <c r="L1987" s="28"/>
      <c r="M1987" s="28"/>
      <c r="N1987" s="28"/>
      <c r="O1987" s="28"/>
    </row>
    <row r="1988" spans="12:15">
      <c r="L1988" s="28"/>
      <c r="M1988" s="28"/>
      <c r="N1988" s="28"/>
      <c r="O1988" s="28"/>
    </row>
    <row r="1989" spans="12:15">
      <c r="L1989" s="28"/>
      <c r="M1989" s="28"/>
      <c r="N1989" s="28"/>
      <c r="O1989" s="28"/>
    </row>
    <row r="1990" spans="12:15">
      <c r="L1990" s="28"/>
      <c r="M1990" s="28"/>
      <c r="N1990" s="28"/>
      <c r="O1990" s="28"/>
    </row>
    <row r="1991" spans="12:15">
      <c r="L1991" s="28"/>
      <c r="M1991" s="28"/>
      <c r="N1991" s="28"/>
      <c r="O1991" s="28"/>
    </row>
    <row r="1992" spans="12:15">
      <c r="L1992" s="28"/>
      <c r="M1992" s="28"/>
      <c r="N1992" s="28"/>
      <c r="O1992" s="28"/>
    </row>
    <row r="1993" spans="12:15">
      <c r="L1993" s="28"/>
      <c r="M1993" s="28"/>
      <c r="N1993" s="28"/>
      <c r="O1993" s="28"/>
    </row>
    <row r="1994" spans="12:15">
      <c r="L1994" s="28"/>
      <c r="M1994" s="28"/>
      <c r="N1994" s="28"/>
      <c r="O1994" s="28"/>
    </row>
    <row r="1995" spans="12:15">
      <c r="L1995" s="28"/>
      <c r="M1995" s="28"/>
      <c r="N1995" s="28"/>
      <c r="O1995" s="28"/>
    </row>
    <row r="1996" spans="12:15">
      <c r="L1996" s="28"/>
      <c r="M1996" s="28"/>
      <c r="N1996" s="28"/>
      <c r="O1996" s="28"/>
    </row>
    <row r="1997" spans="12:15">
      <c r="L1997" s="28"/>
      <c r="M1997" s="28"/>
      <c r="N1997" s="28"/>
      <c r="O1997" s="28"/>
    </row>
    <row r="1998" spans="12:15">
      <c r="L1998" s="28"/>
      <c r="M1998" s="28"/>
      <c r="N1998" s="28"/>
      <c r="O1998" s="28"/>
    </row>
    <row r="1999" spans="12:15">
      <c r="L1999" s="28"/>
      <c r="M1999" s="28"/>
      <c r="N1999" s="28"/>
      <c r="O1999" s="28"/>
    </row>
    <row r="2000" spans="12:15">
      <c r="L2000" s="28"/>
      <c r="M2000" s="28"/>
      <c r="N2000" s="28"/>
      <c r="O2000" s="28"/>
    </row>
    <row r="2001" spans="12:15">
      <c r="L2001" s="28"/>
      <c r="M2001" s="28"/>
      <c r="N2001" s="28"/>
      <c r="O2001" s="28"/>
    </row>
    <row r="2002" spans="12:15">
      <c r="L2002" s="28"/>
      <c r="M2002" s="28"/>
      <c r="N2002" s="28"/>
      <c r="O2002" s="28"/>
    </row>
    <row r="2003" spans="12:15">
      <c r="L2003" s="28"/>
      <c r="M2003" s="28"/>
      <c r="N2003" s="28"/>
      <c r="O2003" s="28"/>
    </row>
    <row r="2004" spans="12:15">
      <c r="L2004" s="28"/>
      <c r="M2004" s="28"/>
      <c r="N2004" s="28"/>
      <c r="O2004" s="28"/>
    </row>
    <row r="2005" spans="12:15">
      <c r="L2005" s="28"/>
      <c r="M2005" s="28"/>
      <c r="N2005" s="28"/>
      <c r="O2005" s="28"/>
    </row>
    <row r="2006" spans="12:15">
      <c r="L2006" s="28"/>
      <c r="M2006" s="28"/>
      <c r="N2006" s="28"/>
      <c r="O2006" s="28"/>
    </row>
    <row r="2007" spans="12:15">
      <c r="L2007" s="28"/>
      <c r="M2007" s="28"/>
      <c r="N2007" s="28"/>
      <c r="O2007" s="28"/>
    </row>
    <row r="2008" spans="12:15">
      <c r="L2008" s="28"/>
      <c r="M2008" s="28"/>
      <c r="N2008" s="28"/>
      <c r="O2008" s="28"/>
    </row>
    <row r="2009" spans="12:15">
      <c r="L2009" s="28"/>
      <c r="M2009" s="28"/>
      <c r="N2009" s="28"/>
      <c r="O2009" s="28"/>
    </row>
    <row r="2010" spans="12:15">
      <c r="L2010" s="28"/>
      <c r="M2010" s="28"/>
      <c r="N2010" s="28"/>
      <c r="O2010" s="28"/>
    </row>
    <row r="2011" spans="12:15">
      <c r="L2011" s="28"/>
      <c r="M2011" s="28"/>
      <c r="N2011" s="28"/>
      <c r="O2011" s="28"/>
    </row>
    <row r="2012" spans="12:15">
      <c r="L2012" s="28"/>
      <c r="M2012" s="28"/>
      <c r="N2012" s="28"/>
      <c r="O2012" s="28"/>
    </row>
    <row r="2013" spans="12:15">
      <c r="L2013" s="28"/>
      <c r="M2013" s="28"/>
      <c r="N2013" s="28"/>
      <c r="O2013" s="28"/>
    </row>
    <row r="2014" spans="12:15">
      <c r="L2014" s="28"/>
      <c r="M2014" s="28"/>
      <c r="N2014" s="28"/>
      <c r="O2014" s="28"/>
    </row>
    <row r="2015" spans="12:15">
      <c r="L2015" s="28"/>
      <c r="M2015" s="28"/>
      <c r="N2015" s="28"/>
      <c r="O2015" s="28"/>
    </row>
    <row r="2016" spans="12:15">
      <c r="L2016" s="28"/>
      <c r="M2016" s="28"/>
      <c r="N2016" s="28"/>
      <c r="O2016" s="28"/>
    </row>
    <row r="2017" spans="12:15">
      <c r="L2017" s="28"/>
      <c r="M2017" s="28"/>
      <c r="N2017" s="28"/>
      <c r="O2017" s="28"/>
    </row>
    <row r="2018" spans="12:15">
      <c r="L2018" s="28"/>
      <c r="M2018" s="28"/>
      <c r="N2018" s="28"/>
      <c r="O2018" s="28"/>
    </row>
    <row r="2019" spans="12:15">
      <c r="L2019" s="28"/>
      <c r="M2019" s="28"/>
      <c r="N2019" s="28"/>
      <c r="O2019" s="28"/>
    </row>
    <row r="2020" spans="12:15">
      <c r="L2020" s="28"/>
      <c r="M2020" s="28"/>
      <c r="N2020" s="28"/>
      <c r="O2020" s="28"/>
    </row>
    <row r="2021" spans="12:15">
      <c r="L2021" s="28"/>
      <c r="M2021" s="28"/>
      <c r="N2021" s="28"/>
      <c r="O2021" s="28"/>
    </row>
    <row r="2022" spans="12:15">
      <c r="L2022" s="28"/>
      <c r="M2022" s="28"/>
      <c r="N2022" s="28"/>
      <c r="O2022" s="28"/>
    </row>
    <row r="2023" spans="12:15">
      <c r="L2023" s="28"/>
      <c r="M2023" s="28"/>
      <c r="N2023" s="28"/>
      <c r="O2023" s="28"/>
    </row>
    <row r="2024" spans="12:15">
      <c r="L2024" s="28"/>
      <c r="M2024" s="28"/>
      <c r="N2024" s="28"/>
      <c r="O2024" s="28"/>
    </row>
    <row r="2025" spans="12:15">
      <c r="L2025" s="28"/>
      <c r="M2025" s="28"/>
      <c r="N2025" s="28"/>
      <c r="O2025" s="28"/>
    </row>
    <row r="2026" spans="12:15">
      <c r="L2026" s="28"/>
      <c r="M2026" s="28"/>
      <c r="N2026" s="28"/>
      <c r="O2026" s="28"/>
    </row>
    <row r="2027" spans="12:15">
      <c r="L2027" s="28"/>
      <c r="M2027" s="28"/>
      <c r="N2027" s="28"/>
      <c r="O2027" s="28"/>
    </row>
    <row r="2028" spans="12:15">
      <c r="L2028" s="28"/>
      <c r="M2028" s="28"/>
      <c r="N2028" s="28"/>
      <c r="O2028" s="28"/>
    </row>
    <row r="2029" spans="12:15">
      <c r="L2029" s="28"/>
      <c r="M2029" s="28"/>
      <c r="N2029" s="28"/>
      <c r="O2029" s="28"/>
    </row>
    <row r="2030" spans="12:15">
      <c r="L2030" s="28"/>
      <c r="M2030" s="28"/>
      <c r="N2030" s="28"/>
      <c r="O2030" s="28"/>
    </row>
    <row r="2031" spans="12:15">
      <c r="L2031" s="28"/>
      <c r="M2031" s="28"/>
      <c r="N2031" s="28"/>
      <c r="O2031" s="28"/>
    </row>
    <row r="2032" spans="12:15">
      <c r="L2032" s="28"/>
      <c r="M2032" s="28"/>
      <c r="N2032" s="28"/>
      <c r="O2032" s="28"/>
    </row>
    <row r="2033" spans="12:15">
      <c r="L2033" s="28"/>
      <c r="M2033" s="28"/>
      <c r="N2033" s="28"/>
      <c r="O2033" s="28"/>
    </row>
    <row r="2034" spans="12:15">
      <c r="L2034" s="28"/>
      <c r="M2034" s="28"/>
      <c r="N2034" s="28"/>
      <c r="O2034" s="28"/>
    </row>
    <row r="2035" spans="12:15">
      <c r="L2035" s="28"/>
      <c r="M2035" s="28"/>
      <c r="N2035" s="28"/>
      <c r="O2035" s="28"/>
    </row>
    <row r="2036" spans="12:15">
      <c r="L2036" s="28"/>
      <c r="M2036" s="28"/>
      <c r="N2036" s="28"/>
      <c r="O2036" s="28"/>
    </row>
    <row r="2037" spans="12:15">
      <c r="L2037" s="28"/>
      <c r="M2037" s="28"/>
      <c r="N2037" s="28"/>
      <c r="O2037" s="28"/>
    </row>
    <row r="2038" spans="12:15">
      <c r="L2038" s="28"/>
      <c r="M2038" s="28"/>
      <c r="N2038" s="28"/>
      <c r="O2038" s="28"/>
    </row>
    <row r="2039" spans="12:15">
      <c r="L2039" s="28"/>
      <c r="M2039" s="28"/>
      <c r="N2039" s="28"/>
      <c r="O2039" s="28"/>
    </row>
    <row r="2040" spans="12:15">
      <c r="L2040" s="28"/>
      <c r="M2040" s="28"/>
      <c r="N2040" s="28"/>
      <c r="O2040" s="28"/>
    </row>
    <row r="2041" spans="12:15">
      <c r="L2041" s="28"/>
      <c r="M2041" s="28"/>
      <c r="N2041" s="28"/>
      <c r="O2041" s="28"/>
    </row>
    <row r="2042" spans="12:15">
      <c r="L2042" s="28"/>
      <c r="M2042" s="28"/>
      <c r="N2042" s="28"/>
      <c r="O2042" s="28"/>
    </row>
    <row r="2043" spans="12:15">
      <c r="L2043" s="28"/>
      <c r="M2043" s="28"/>
      <c r="N2043" s="28"/>
      <c r="O2043" s="28"/>
    </row>
    <row r="2044" spans="12:15">
      <c r="L2044" s="28"/>
      <c r="M2044" s="28"/>
      <c r="N2044" s="28"/>
      <c r="O2044" s="28"/>
    </row>
    <row r="2045" spans="12:15">
      <c r="L2045" s="28"/>
      <c r="M2045" s="28"/>
      <c r="N2045" s="28"/>
      <c r="O2045" s="28"/>
    </row>
    <row r="2046" spans="12:15">
      <c r="L2046" s="28"/>
      <c r="M2046" s="28"/>
      <c r="N2046" s="28"/>
      <c r="O2046" s="28"/>
    </row>
    <row r="2047" spans="12:15">
      <c r="L2047" s="28"/>
      <c r="M2047" s="28"/>
      <c r="N2047" s="28"/>
      <c r="O2047" s="28"/>
    </row>
    <row r="2048" spans="12:15">
      <c r="L2048" s="28"/>
      <c r="M2048" s="28"/>
      <c r="N2048" s="28"/>
      <c r="O2048" s="28"/>
    </row>
    <row r="2049" spans="12:15">
      <c r="L2049" s="28"/>
      <c r="M2049" s="28"/>
      <c r="N2049" s="28"/>
      <c r="O2049" s="28"/>
    </row>
    <row r="2050" spans="12:15">
      <c r="L2050" s="28"/>
      <c r="M2050" s="28"/>
      <c r="N2050" s="28"/>
      <c r="O2050" s="28"/>
    </row>
    <row r="2051" spans="12:15">
      <c r="L2051" s="28"/>
      <c r="M2051" s="28"/>
      <c r="N2051" s="28"/>
      <c r="O2051" s="28"/>
    </row>
    <row r="2052" spans="12:15">
      <c r="L2052" s="28"/>
      <c r="M2052" s="28"/>
      <c r="N2052" s="28"/>
      <c r="O2052" s="28"/>
    </row>
    <row r="2053" spans="12:15">
      <c r="L2053" s="28"/>
      <c r="M2053" s="28"/>
      <c r="N2053" s="28"/>
      <c r="O2053" s="28"/>
    </row>
    <row r="2054" spans="12:15">
      <c r="L2054" s="28"/>
      <c r="M2054" s="28"/>
      <c r="N2054" s="28"/>
      <c r="O2054" s="28"/>
    </row>
    <row r="2055" spans="12:15">
      <c r="L2055" s="28"/>
      <c r="M2055" s="28"/>
      <c r="N2055" s="28"/>
      <c r="O2055" s="28"/>
    </row>
    <row r="2056" spans="12:15">
      <c r="L2056" s="28"/>
      <c r="M2056" s="28"/>
      <c r="N2056" s="28"/>
      <c r="O2056" s="28"/>
    </row>
    <row r="2057" spans="12:15">
      <c r="L2057" s="28"/>
      <c r="M2057" s="28"/>
      <c r="N2057" s="28"/>
      <c r="O2057" s="28"/>
    </row>
    <row r="2058" spans="12:15">
      <c r="L2058" s="28"/>
      <c r="M2058" s="28"/>
      <c r="N2058" s="28"/>
      <c r="O2058" s="28"/>
    </row>
    <row r="2059" spans="12:15">
      <c r="L2059" s="28"/>
      <c r="M2059" s="28"/>
      <c r="N2059" s="28"/>
      <c r="O2059" s="28"/>
    </row>
    <row r="2060" spans="12:15">
      <c r="L2060" s="28"/>
      <c r="M2060" s="28"/>
      <c r="N2060" s="28"/>
      <c r="O2060" s="28"/>
    </row>
    <row r="2061" spans="12:15">
      <c r="L2061" s="28"/>
      <c r="M2061" s="28"/>
      <c r="N2061" s="28"/>
      <c r="O2061" s="28"/>
    </row>
    <row r="2062" spans="12:15">
      <c r="L2062" s="28"/>
      <c r="M2062" s="28"/>
      <c r="N2062" s="28"/>
      <c r="O2062" s="28"/>
    </row>
    <row r="2063" spans="12:15">
      <c r="L2063" s="28"/>
      <c r="M2063" s="28"/>
      <c r="N2063" s="28"/>
      <c r="O2063" s="28"/>
    </row>
    <row r="2064" spans="12:15">
      <c r="L2064" s="28"/>
      <c r="M2064" s="28"/>
      <c r="N2064" s="28"/>
      <c r="O2064" s="28"/>
    </row>
    <row r="2065" spans="12:15">
      <c r="L2065" s="28"/>
      <c r="M2065" s="28"/>
      <c r="N2065" s="28"/>
      <c r="O2065" s="28"/>
    </row>
    <row r="2066" spans="12:15">
      <c r="L2066" s="28"/>
      <c r="M2066" s="28"/>
      <c r="N2066" s="28"/>
      <c r="O2066" s="28"/>
    </row>
    <row r="2067" spans="12:15">
      <c r="L2067" s="28"/>
      <c r="M2067" s="28"/>
      <c r="N2067" s="28"/>
      <c r="O2067" s="28"/>
    </row>
    <row r="2068" spans="12:15">
      <c r="L2068" s="28"/>
      <c r="M2068" s="28"/>
      <c r="N2068" s="28"/>
      <c r="O2068" s="28"/>
    </row>
    <row r="2069" spans="12:15">
      <c r="L2069" s="28"/>
      <c r="M2069" s="28"/>
      <c r="N2069" s="28"/>
      <c r="O2069" s="28"/>
    </row>
    <row r="2070" spans="12:15">
      <c r="L2070" s="28"/>
      <c r="M2070" s="28"/>
      <c r="N2070" s="28"/>
      <c r="O2070" s="28"/>
    </row>
    <row r="2071" spans="12:15">
      <c r="L2071" s="28"/>
      <c r="M2071" s="28"/>
      <c r="N2071" s="28"/>
      <c r="O2071" s="28"/>
    </row>
    <row r="2072" spans="12:15">
      <c r="L2072" s="28"/>
      <c r="M2072" s="28"/>
      <c r="N2072" s="28"/>
      <c r="O2072" s="28"/>
    </row>
    <row r="2073" spans="12:15">
      <c r="L2073" s="28"/>
      <c r="M2073" s="28"/>
      <c r="N2073" s="28"/>
      <c r="O2073" s="28"/>
    </row>
    <row r="2074" spans="12:15">
      <c r="L2074" s="28"/>
      <c r="M2074" s="28"/>
      <c r="N2074" s="28"/>
      <c r="O2074" s="28"/>
    </row>
    <row r="2075" spans="12:15">
      <c r="L2075" s="28"/>
      <c r="M2075" s="28"/>
      <c r="N2075" s="28"/>
      <c r="O2075" s="28"/>
    </row>
    <row r="2076" spans="12:15">
      <c r="L2076" s="28"/>
      <c r="M2076" s="28"/>
      <c r="N2076" s="28"/>
      <c r="O2076" s="28"/>
    </row>
    <row r="2077" spans="12:15">
      <c r="L2077" s="28"/>
      <c r="M2077" s="28"/>
      <c r="N2077" s="28"/>
      <c r="O2077" s="28"/>
    </row>
    <row r="2078" spans="12:15">
      <c r="L2078" s="28"/>
      <c r="M2078" s="28"/>
      <c r="N2078" s="28"/>
      <c r="O2078" s="28"/>
    </row>
    <row r="2079" spans="12:15">
      <c r="L2079" s="28"/>
      <c r="M2079" s="28"/>
      <c r="N2079" s="28"/>
      <c r="O2079" s="28"/>
    </row>
    <row r="2080" spans="12:15">
      <c r="L2080" s="28"/>
      <c r="M2080" s="28"/>
      <c r="N2080" s="28"/>
      <c r="O2080" s="28"/>
    </row>
    <row r="2081" spans="12:15">
      <c r="L2081" s="28"/>
      <c r="M2081" s="28"/>
      <c r="N2081" s="28"/>
      <c r="O2081" s="28"/>
    </row>
    <row r="2082" spans="12:15">
      <c r="L2082" s="28"/>
      <c r="M2082" s="28"/>
      <c r="N2082" s="28"/>
      <c r="O2082" s="28"/>
    </row>
    <row r="2083" spans="12:15">
      <c r="L2083" s="28"/>
      <c r="M2083" s="28"/>
      <c r="N2083" s="28"/>
      <c r="O2083" s="28"/>
    </row>
    <row r="2084" spans="12:15">
      <c r="L2084" s="28"/>
      <c r="M2084" s="28"/>
      <c r="N2084" s="28"/>
      <c r="O2084" s="28"/>
    </row>
    <row r="2085" spans="12:15">
      <c r="L2085" s="28"/>
      <c r="M2085" s="28"/>
      <c r="N2085" s="28"/>
      <c r="O2085" s="28"/>
    </row>
    <row r="2086" spans="12:15">
      <c r="L2086" s="28"/>
      <c r="M2086" s="28"/>
      <c r="N2086" s="28"/>
      <c r="O2086" s="28"/>
    </row>
    <row r="2087" spans="12:15">
      <c r="L2087" s="28"/>
      <c r="M2087" s="28"/>
      <c r="N2087" s="28"/>
      <c r="O2087" s="28"/>
    </row>
    <row r="2088" spans="12:15">
      <c r="L2088" s="28"/>
      <c r="M2088" s="28"/>
      <c r="N2088" s="28"/>
      <c r="O2088" s="28"/>
    </row>
    <row r="2089" spans="12:15">
      <c r="L2089" s="28"/>
      <c r="M2089" s="28"/>
      <c r="N2089" s="28"/>
      <c r="O2089" s="28"/>
    </row>
    <row r="2090" spans="12:15">
      <c r="L2090" s="28"/>
      <c r="M2090" s="28"/>
      <c r="N2090" s="28"/>
      <c r="O2090" s="28"/>
    </row>
    <row r="2091" spans="12:15">
      <c r="L2091" s="28"/>
      <c r="M2091" s="28"/>
      <c r="N2091" s="28"/>
      <c r="O2091" s="28"/>
    </row>
    <row r="2092" spans="12:15">
      <c r="L2092" s="28"/>
      <c r="M2092" s="28"/>
      <c r="N2092" s="28"/>
      <c r="O2092" s="28"/>
    </row>
    <row r="2093" spans="12:15">
      <c r="L2093" s="28"/>
      <c r="M2093" s="28"/>
      <c r="N2093" s="28"/>
      <c r="O2093" s="28"/>
    </row>
    <row r="2094" spans="12:15">
      <c r="L2094" s="28"/>
      <c r="M2094" s="28"/>
      <c r="N2094" s="28"/>
      <c r="O2094" s="28"/>
    </row>
    <row r="2095" spans="12:15">
      <c r="L2095" s="28"/>
      <c r="M2095" s="28"/>
      <c r="N2095" s="28"/>
      <c r="O2095" s="28"/>
    </row>
    <row r="2096" spans="12:15">
      <c r="L2096" s="28"/>
      <c r="M2096" s="28"/>
      <c r="N2096" s="28"/>
      <c r="O2096" s="28"/>
    </row>
    <row r="2097" spans="12:15">
      <c r="L2097" s="28"/>
      <c r="M2097" s="28"/>
      <c r="N2097" s="28"/>
      <c r="O2097" s="28"/>
    </row>
    <row r="2098" spans="12:15">
      <c r="L2098" s="28"/>
      <c r="M2098" s="28"/>
      <c r="N2098" s="28"/>
      <c r="O2098" s="28"/>
    </row>
    <row r="2099" spans="12:15">
      <c r="L2099" s="28"/>
      <c r="M2099" s="28"/>
      <c r="N2099" s="28"/>
      <c r="O2099" s="28"/>
    </row>
    <row r="2100" spans="12:15">
      <c r="L2100" s="28"/>
      <c r="M2100" s="28"/>
      <c r="N2100" s="28"/>
      <c r="O2100" s="28"/>
    </row>
    <row r="2101" spans="12:15">
      <c r="L2101" s="28"/>
      <c r="M2101" s="28"/>
      <c r="N2101" s="28"/>
      <c r="O2101" s="28"/>
    </row>
    <row r="2102" spans="12:15">
      <c r="L2102" s="28"/>
      <c r="M2102" s="28"/>
      <c r="N2102" s="28"/>
      <c r="O2102" s="28"/>
    </row>
    <row r="2103" spans="12:15">
      <c r="L2103" s="28"/>
      <c r="M2103" s="28"/>
      <c r="N2103" s="28"/>
      <c r="O2103" s="28"/>
    </row>
    <row r="2104" spans="12:15">
      <c r="L2104" s="28"/>
      <c r="M2104" s="28"/>
      <c r="N2104" s="28"/>
      <c r="O2104" s="28"/>
    </row>
    <row r="2105" spans="12:15">
      <c r="L2105" s="28"/>
      <c r="M2105" s="28"/>
      <c r="N2105" s="28"/>
      <c r="O2105" s="28"/>
    </row>
    <row r="2106" spans="12:15">
      <c r="L2106" s="28"/>
      <c r="M2106" s="28"/>
      <c r="N2106" s="28"/>
      <c r="O2106" s="28"/>
    </row>
    <row r="2107" spans="12:15">
      <c r="L2107" s="28"/>
      <c r="M2107" s="28"/>
      <c r="N2107" s="28"/>
      <c r="O2107" s="28"/>
    </row>
    <row r="2108" spans="12:15">
      <c r="L2108" s="28"/>
      <c r="M2108" s="28"/>
      <c r="N2108" s="28"/>
      <c r="O2108" s="28"/>
    </row>
    <row r="2109" spans="12:15">
      <c r="L2109" s="28"/>
      <c r="M2109" s="28"/>
      <c r="N2109" s="28"/>
      <c r="O2109" s="28"/>
    </row>
    <row r="2110" spans="12:15">
      <c r="L2110" s="28"/>
      <c r="M2110" s="28"/>
      <c r="N2110" s="28"/>
      <c r="O2110" s="28"/>
    </row>
    <row r="2111" spans="12:15">
      <c r="L2111" s="28"/>
      <c r="M2111" s="28"/>
      <c r="N2111" s="28"/>
      <c r="O2111" s="28"/>
    </row>
    <row r="2112" spans="12:15">
      <c r="L2112" s="28"/>
      <c r="M2112" s="28"/>
      <c r="N2112" s="28"/>
      <c r="O2112" s="28"/>
    </row>
    <row r="2113" spans="12:15">
      <c r="L2113" s="28"/>
      <c r="M2113" s="28"/>
      <c r="N2113" s="28"/>
      <c r="O2113" s="28"/>
    </row>
    <row r="2114" spans="12:15">
      <c r="L2114" s="28"/>
      <c r="M2114" s="28"/>
      <c r="N2114" s="28"/>
      <c r="O2114" s="28"/>
    </row>
    <row r="2115" spans="12:15">
      <c r="L2115" s="28"/>
      <c r="M2115" s="28"/>
      <c r="N2115" s="28"/>
      <c r="O2115" s="28"/>
    </row>
    <row r="2116" spans="12:15">
      <c r="L2116" s="28"/>
      <c r="M2116" s="28"/>
      <c r="N2116" s="28"/>
      <c r="O2116" s="28"/>
    </row>
    <row r="2117" spans="12:15">
      <c r="L2117" s="28"/>
      <c r="M2117" s="28"/>
      <c r="N2117" s="28"/>
      <c r="O2117" s="28"/>
    </row>
    <row r="2118" spans="12:15">
      <c r="L2118" s="28"/>
      <c r="M2118" s="28"/>
      <c r="N2118" s="28"/>
      <c r="O2118" s="28"/>
    </row>
    <row r="2119" spans="12:15">
      <c r="L2119" s="28"/>
      <c r="M2119" s="28"/>
      <c r="N2119" s="28"/>
      <c r="O2119" s="28"/>
    </row>
    <row r="2120" spans="12:15">
      <c r="L2120" s="28"/>
      <c r="M2120" s="28"/>
      <c r="N2120" s="28"/>
      <c r="O2120" s="28"/>
    </row>
    <row r="2121" spans="12:15">
      <c r="L2121" s="28"/>
      <c r="M2121" s="28"/>
      <c r="N2121" s="28"/>
      <c r="O2121" s="28"/>
    </row>
    <row r="2122" spans="12:15">
      <c r="L2122" s="28"/>
      <c r="M2122" s="28"/>
      <c r="N2122" s="28"/>
      <c r="O2122" s="28"/>
    </row>
    <row r="2123" spans="12:15">
      <c r="L2123" s="28"/>
      <c r="M2123" s="28"/>
      <c r="N2123" s="28"/>
      <c r="O2123" s="28"/>
    </row>
    <row r="2124" spans="12:15">
      <c r="L2124" s="28"/>
      <c r="M2124" s="28"/>
      <c r="N2124" s="28"/>
      <c r="O2124" s="28"/>
    </row>
    <row r="2125" spans="12:15">
      <c r="L2125" s="28"/>
      <c r="M2125" s="28"/>
      <c r="N2125" s="28"/>
      <c r="O2125" s="28"/>
    </row>
    <row r="2126" spans="12:15">
      <c r="L2126" s="28"/>
      <c r="M2126" s="28"/>
      <c r="N2126" s="28"/>
      <c r="O2126" s="28"/>
    </row>
    <row r="2127" spans="12:15">
      <c r="L2127" s="28"/>
      <c r="M2127" s="28"/>
      <c r="N2127" s="28"/>
      <c r="O2127" s="28"/>
    </row>
    <row r="2128" spans="12:15">
      <c r="L2128" s="28"/>
      <c r="M2128" s="28"/>
      <c r="N2128" s="28"/>
      <c r="O2128" s="28"/>
    </row>
    <row r="2129" spans="12:15">
      <c r="L2129" s="28"/>
      <c r="M2129" s="28"/>
      <c r="N2129" s="28"/>
      <c r="O2129" s="28"/>
    </row>
    <row r="2130" spans="12:15">
      <c r="L2130" s="28"/>
      <c r="M2130" s="28"/>
      <c r="N2130" s="28"/>
      <c r="O2130" s="28"/>
    </row>
    <row r="2131" spans="12:15">
      <c r="L2131" s="28"/>
      <c r="M2131" s="28"/>
      <c r="N2131" s="28"/>
      <c r="O2131" s="28"/>
    </row>
    <row r="2132" spans="12:15">
      <c r="L2132" s="28"/>
      <c r="M2132" s="28"/>
      <c r="N2132" s="28"/>
      <c r="O2132" s="28"/>
    </row>
    <row r="2133" spans="12:15">
      <c r="L2133" s="28"/>
      <c r="M2133" s="28"/>
      <c r="N2133" s="28"/>
      <c r="O2133" s="28"/>
    </row>
    <row r="2134" spans="12:15">
      <c r="L2134" s="28"/>
      <c r="M2134" s="28"/>
      <c r="N2134" s="28"/>
      <c r="O2134" s="28"/>
    </row>
    <row r="2135" spans="12:15">
      <c r="L2135" s="28"/>
      <c r="M2135" s="28"/>
      <c r="N2135" s="28"/>
      <c r="O2135" s="28"/>
    </row>
    <row r="2136" spans="12:15">
      <c r="L2136" s="28"/>
      <c r="M2136" s="28"/>
      <c r="N2136" s="28"/>
      <c r="O2136" s="28"/>
    </row>
    <row r="2137" spans="12:15">
      <c r="L2137" s="28"/>
      <c r="M2137" s="28"/>
      <c r="N2137" s="28"/>
      <c r="O2137" s="28"/>
    </row>
    <row r="2138" spans="12:15">
      <c r="L2138" s="28"/>
      <c r="M2138" s="28"/>
      <c r="N2138" s="28"/>
      <c r="O2138" s="28"/>
    </row>
    <row r="2139" spans="12:15">
      <c r="L2139" s="28"/>
      <c r="M2139" s="28"/>
      <c r="N2139" s="28"/>
      <c r="O2139" s="28"/>
    </row>
    <row r="2140" spans="12:15">
      <c r="L2140" s="28"/>
      <c r="M2140" s="28"/>
      <c r="N2140" s="28"/>
      <c r="O2140" s="28"/>
    </row>
    <row r="2141" spans="12:15">
      <c r="L2141" s="28"/>
      <c r="M2141" s="28"/>
      <c r="N2141" s="28"/>
      <c r="O2141" s="28"/>
    </row>
    <row r="2142" spans="12:15">
      <c r="L2142" s="28"/>
      <c r="M2142" s="28"/>
      <c r="N2142" s="28"/>
      <c r="O2142" s="28"/>
    </row>
    <row r="2143" spans="12:15">
      <c r="L2143" s="28"/>
      <c r="M2143" s="28"/>
      <c r="N2143" s="28"/>
      <c r="O2143" s="28"/>
    </row>
    <row r="2144" spans="12:15">
      <c r="L2144" s="28"/>
      <c r="M2144" s="28"/>
      <c r="N2144" s="28"/>
      <c r="O2144" s="28"/>
    </row>
    <row r="2145" spans="12:15">
      <c r="L2145" s="28"/>
      <c r="M2145" s="28"/>
      <c r="N2145" s="28"/>
      <c r="O2145" s="28"/>
    </row>
    <row r="2146" spans="12:15">
      <c r="L2146" s="28"/>
      <c r="M2146" s="28"/>
      <c r="N2146" s="28"/>
      <c r="O2146" s="28"/>
    </row>
    <row r="2147" spans="12:15">
      <c r="L2147" s="28"/>
      <c r="M2147" s="28"/>
      <c r="N2147" s="28"/>
      <c r="O2147" s="28"/>
    </row>
    <row r="2148" spans="12:15">
      <c r="L2148" s="28"/>
      <c r="M2148" s="28"/>
      <c r="N2148" s="28"/>
      <c r="O2148" s="28"/>
    </row>
    <row r="2149" spans="12:15">
      <c r="L2149" s="28"/>
      <c r="M2149" s="28"/>
      <c r="N2149" s="28"/>
      <c r="O2149" s="28"/>
    </row>
    <row r="2150" spans="12:15">
      <c r="L2150" s="28"/>
      <c r="M2150" s="28"/>
      <c r="N2150" s="28"/>
      <c r="O2150" s="28"/>
    </row>
    <row r="2151" spans="12:15">
      <c r="L2151" s="28"/>
      <c r="M2151" s="28"/>
      <c r="N2151" s="28"/>
      <c r="O2151" s="28"/>
    </row>
    <row r="2152" spans="12:15">
      <c r="L2152" s="28"/>
      <c r="M2152" s="28"/>
      <c r="N2152" s="28"/>
      <c r="O2152" s="28"/>
    </row>
    <row r="2153" spans="12:15">
      <c r="L2153" s="28"/>
      <c r="M2153" s="28"/>
      <c r="N2153" s="28"/>
      <c r="O2153" s="28"/>
    </row>
    <row r="2154" spans="12:15">
      <c r="L2154" s="28"/>
      <c r="M2154" s="28"/>
      <c r="N2154" s="28"/>
      <c r="O2154" s="28"/>
    </row>
    <row r="2155" spans="12:15">
      <c r="L2155" s="28"/>
      <c r="M2155" s="28"/>
      <c r="N2155" s="28"/>
      <c r="O2155" s="28"/>
    </row>
    <row r="2156" spans="12:15">
      <c r="L2156" s="28"/>
      <c r="M2156" s="28"/>
      <c r="N2156" s="28"/>
      <c r="O2156" s="28"/>
    </row>
    <row r="2157" spans="12:15">
      <c r="L2157" s="28"/>
      <c r="M2157" s="28"/>
      <c r="N2157" s="28"/>
      <c r="O2157" s="28"/>
    </row>
    <row r="2158" spans="12:15">
      <c r="L2158" s="28"/>
      <c r="M2158" s="28"/>
      <c r="N2158" s="28"/>
      <c r="O2158" s="28"/>
    </row>
    <row r="2159" spans="12:15">
      <c r="L2159" s="28"/>
      <c r="M2159" s="28"/>
      <c r="N2159" s="28"/>
      <c r="O2159" s="28"/>
    </row>
    <row r="2160" spans="12:15">
      <c r="L2160" s="28"/>
      <c r="M2160" s="28"/>
      <c r="N2160" s="28"/>
      <c r="O2160" s="28"/>
    </row>
    <row r="2161" spans="12:15">
      <c r="L2161" s="28"/>
      <c r="M2161" s="28"/>
      <c r="N2161" s="28"/>
      <c r="O2161" s="28"/>
    </row>
    <row r="2162" spans="12:15">
      <c r="L2162" s="28"/>
      <c r="M2162" s="28"/>
      <c r="N2162" s="28"/>
      <c r="O2162" s="28"/>
    </row>
    <row r="2163" spans="12:15">
      <c r="L2163" s="28"/>
      <c r="M2163" s="28"/>
      <c r="N2163" s="28"/>
      <c r="O2163" s="28"/>
    </row>
    <row r="2164" spans="12:15">
      <c r="L2164" s="28"/>
      <c r="M2164" s="28"/>
      <c r="N2164" s="28"/>
      <c r="O2164" s="28"/>
    </row>
    <row r="2165" spans="12:15">
      <c r="L2165" s="28"/>
      <c r="M2165" s="28"/>
      <c r="N2165" s="28"/>
      <c r="O2165" s="28"/>
    </row>
    <row r="2166" spans="12:15">
      <c r="L2166" s="28"/>
      <c r="M2166" s="28"/>
      <c r="N2166" s="28"/>
      <c r="O2166" s="28"/>
    </row>
    <row r="2167" spans="12:15">
      <c r="L2167" s="28"/>
      <c r="M2167" s="28"/>
      <c r="N2167" s="28"/>
      <c r="O2167" s="28"/>
    </row>
    <row r="2168" spans="12:15">
      <c r="L2168" s="28"/>
      <c r="M2168" s="28"/>
      <c r="N2168" s="28"/>
      <c r="O2168" s="28"/>
    </row>
    <row r="2169" spans="12:15">
      <c r="L2169" s="28"/>
      <c r="M2169" s="28"/>
      <c r="N2169" s="28"/>
      <c r="O2169" s="28"/>
    </row>
    <row r="2170" spans="12:15">
      <c r="L2170" s="28"/>
      <c r="M2170" s="28"/>
      <c r="N2170" s="28"/>
      <c r="O2170" s="28"/>
    </row>
    <row r="2171" spans="12:15">
      <c r="L2171" s="28"/>
      <c r="M2171" s="28"/>
      <c r="N2171" s="28"/>
      <c r="O2171" s="28"/>
    </row>
    <row r="2172" spans="12:15">
      <c r="L2172" s="28"/>
      <c r="M2172" s="28"/>
      <c r="N2172" s="28"/>
      <c r="O2172" s="28"/>
    </row>
    <row r="2173" spans="12:15">
      <c r="L2173" s="28"/>
      <c r="M2173" s="28"/>
      <c r="N2173" s="28"/>
      <c r="O2173" s="28"/>
    </row>
    <row r="2174" spans="12:15">
      <c r="L2174" s="28"/>
      <c r="M2174" s="28"/>
      <c r="N2174" s="28"/>
      <c r="O2174" s="28"/>
    </row>
    <row r="2175" spans="12:15">
      <c r="L2175" s="28"/>
      <c r="M2175" s="28"/>
      <c r="N2175" s="28"/>
      <c r="O2175" s="28"/>
    </row>
    <row r="2176" spans="12:15">
      <c r="L2176" s="28"/>
      <c r="M2176" s="28"/>
      <c r="N2176" s="28"/>
      <c r="O2176" s="28"/>
    </row>
    <row r="2177" spans="12:15">
      <c r="L2177" s="28"/>
      <c r="M2177" s="28"/>
      <c r="N2177" s="28"/>
      <c r="O2177" s="28"/>
    </row>
    <row r="2178" spans="12:15">
      <c r="L2178" s="28"/>
      <c r="M2178" s="28"/>
      <c r="N2178" s="28"/>
      <c r="O2178" s="28"/>
    </row>
    <row r="2179" spans="12:15">
      <c r="L2179" s="28"/>
      <c r="M2179" s="28"/>
      <c r="N2179" s="28"/>
      <c r="O2179" s="28"/>
    </row>
    <row r="2180" spans="12:15">
      <c r="L2180" s="28"/>
      <c r="M2180" s="28"/>
      <c r="N2180" s="28"/>
      <c r="O2180" s="28"/>
    </row>
    <row r="2181" spans="12:15">
      <c r="L2181" s="28"/>
      <c r="M2181" s="28"/>
      <c r="N2181" s="28"/>
      <c r="O2181" s="28"/>
    </row>
    <row r="2182" spans="12:15">
      <c r="L2182" s="28"/>
      <c r="M2182" s="28"/>
      <c r="N2182" s="28"/>
      <c r="O2182" s="28"/>
    </row>
    <row r="2183" spans="12:15">
      <c r="L2183" s="28"/>
      <c r="M2183" s="28"/>
      <c r="N2183" s="28"/>
      <c r="O2183" s="28"/>
    </row>
    <row r="2184" spans="12:15">
      <c r="L2184" s="28"/>
      <c r="M2184" s="28"/>
      <c r="N2184" s="28"/>
      <c r="O2184" s="28"/>
    </row>
    <row r="2185" spans="12:15">
      <c r="L2185" s="28"/>
      <c r="M2185" s="28"/>
      <c r="N2185" s="28"/>
      <c r="O2185" s="28"/>
    </row>
    <row r="2186" spans="12:15">
      <c r="L2186" s="28"/>
      <c r="M2186" s="28"/>
      <c r="N2186" s="28"/>
      <c r="O2186" s="28"/>
    </row>
    <row r="2187" spans="12:15">
      <c r="L2187" s="28"/>
      <c r="M2187" s="28"/>
      <c r="N2187" s="28"/>
      <c r="O2187" s="28"/>
    </row>
    <row r="2188" spans="12:15">
      <c r="L2188" s="28"/>
      <c r="M2188" s="28"/>
      <c r="N2188" s="28"/>
      <c r="O2188" s="28"/>
    </row>
    <row r="2189" spans="12:15">
      <c r="L2189" s="28"/>
      <c r="M2189" s="28"/>
      <c r="N2189" s="28"/>
      <c r="O2189" s="28"/>
    </row>
    <row r="2190" spans="12:15">
      <c r="L2190" s="28"/>
      <c r="M2190" s="28"/>
      <c r="N2190" s="28"/>
      <c r="O2190" s="28"/>
    </row>
    <row r="2191" spans="12:15">
      <c r="L2191" s="28"/>
      <c r="M2191" s="28"/>
      <c r="N2191" s="28"/>
      <c r="O2191" s="28"/>
    </row>
    <row r="2192" spans="12:15">
      <c r="L2192" s="28"/>
      <c r="M2192" s="28"/>
      <c r="N2192" s="28"/>
      <c r="O2192" s="28"/>
    </row>
    <row r="2193" spans="12:15">
      <c r="L2193" s="28"/>
      <c r="M2193" s="28"/>
      <c r="N2193" s="28"/>
      <c r="O2193" s="28"/>
    </row>
    <row r="2194" spans="12:15">
      <c r="L2194" s="28"/>
      <c r="M2194" s="28"/>
      <c r="N2194" s="28"/>
      <c r="O2194" s="28"/>
    </row>
    <row r="2195" spans="12:15">
      <c r="L2195" s="28"/>
      <c r="M2195" s="28"/>
      <c r="N2195" s="28"/>
      <c r="O2195" s="28"/>
    </row>
    <row r="2196" spans="12:15">
      <c r="L2196" s="28"/>
      <c r="M2196" s="28"/>
      <c r="N2196" s="28"/>
      <c r="O2196" s="28"/>
    </row>
    <row r="2197" spans="12:15">
      <c r="L2197" s="28"/>
      <c r="M2197" s="28"/>
      <c r="N2197" s="28"/>
      <c r="O2197" s="28"/>
    </row>
    <row r="2198" spans="12:15">
      <c r="L2198" s="28"/>
      <c r="M2198" s="28"/>
      <c r="N2198" s="28"/>
      <c r="O2198" s="28"/>
    </row>
    <row r="2199" spans="12:15">
      <c r="L2199" s="28"/>
      <c r="M2199" s="28"/>
      <c r="N2199" s="28"/>
      <c r="O2199" s="28"/>
    </row>
    <row r="2200" spans="12:15">
      <c r="L2200" s="28"/>
      <c r="M2200" s="28"/>
      <c r="N2200" s="28"/>
      <c r="O2200" s="28"/>
    </row>
    <row r="2201" spans="12:15">
      <c r="L2201" s="28"/>
      <c r="M2201" s="28"/>
      <c r="N2201" s="28"/>
      <c r="O2201" s="28"/>
    </row>
    <row r="2202" spans="12:15">
      <c r="L2202" s="28"/>
      <c r="M2202" s="28"/>
      <c r="N2202" s="28"/>
      <c r="O2202" s="28"/>
    </row>
    <row r="2203" spans="12:15">
      <c r="L2203" s="28"/>
      <c r="M2203" s="28"/>
      <c r="N2203" s="28"/>
      <c r="O2203" s="28"/>
    </row>
    <row r="2204" spans="12:15">
      <c r="L2204" s="28"/>
      <c r="M2204" s="28"/>
      <c r="N2204" s="28"/>
      <c r="O2204" s="28"/>
    </row>
    <row r="2205" spans="12:15">
      <c r="L2205" s="28"/>
      <c r="M2205" s="28"/>
      <c r="N2205" s="28"/>
      <c r="O2205" s="28"/>
    </row>
    <row r="2206" spans="12:15">
      <c r="L2206" s="28"/>
      <c r="M2206" s="28"/>
      <c r="N2206" s="28"/>
      <c r="O2206" s="28"/>
    </row>
    <row r="2207" spans="12:15">
      <c r="L2207" s="28"/>
      <c r="M2207" s="28"/>
      <c r="N2207" s="28"/>
      <c r="O2207" s="28"/>
    </row>
    <row r="2208" spans="12:15">
      <c r="L2208" s="28"/>
      <c r="M2208" s="28"/>
      <c r="N2208" s="28"/>
      <c r="O2208" s="28"/>
    </row>
    <row r="2209" spans="12:15">
      <c r="L2209" s="28"/>
      <c r="M2209" s="28"/>
      <c r="N2209" s="28"/>
      <c r="O2209" s="28"/>
    </row>
    <row r="2210" spans="12:15">
      <c r="L2210" s="28"/>
      <c r="M2210" s="28"/>
      <c r="N2210" s="28"/>
      <c r="O2210" s="28"/>
    </row>
    <row r="2211" spans="12:15">
      <c r="L2211" s="28"/>
      <c r="M2211" s="28"/>
      <c r="N2211" s="28"/>
      <c r="O2211" s="28"/>
    </row>
    <row r="2212" spans="12:15">
      <c r="L2212" s="28"/>
      <c r="M2212" s="28"/>
      <c r="N2212" s="28"/>
      <c r="O2212" s="28"/>
    </row>
    <row r="2213" spans="12:15">
      <c r="L2213" s="28"/>
      <c r="M2213" s="28"/>
      <c r="N2213" s="28"/>
      <c r="O2213" s="28"/>
    </row>
    <row r="2214" spans="12:15">
      <c r="L2214" s="28"/>
      <c r="M2214" s="28"/>
      <c r="N2214" s="28"/>
      <c r="O2214" s="28"/>
    </row>
    <row r="2215" spans="12:15">
      <c r="L2215" s="28"/>
      <c r="M2215" s="28"/>
      <c r="N2215" s="28"/>
      <c r="O2215" s="28"/>
    </row>
    <row r="2216" spans="12:15">
      <c r="L2216" s="28"/>
      <c r="M2216" s="28"/>
      <c r="N2216" s="28"/>
      <c r="O2216" s="28"/>
    </row>
    <row r="2217" spans="12:15">
      <c r="L2217" s="28"/>
      <c r="M2217" s="28"/>
      <c r="N2217" s="28"/>
      <c r="O2217" s="28"/>
    </row>
    <row r="2218" spans="12:15">
      <c r="L2218" s="28"/>
      <c r="M2218" s="28"/>
      <c r="N2218" s="28"/>
      <c r="O2218" s="28"/>
    </row>
    <row r="2219" spans="12:15">
      <c r="L2219" s="28"/>
      <c r="M2219" s="28"/>
      <c r="N2219" s="28"/>
      <c r="O2219" s="28"/>
    </row>
    <row r="2220" spans="12:15">
      <c r="L2220" s="28"/>
      <c r="M2220" s="28"/>
      <c r="N2220" s="28"/>
      <c r="O2220" s="28"/>
    </row>
    <row r="2221" spans="12:15">
      <c r="L2221" s="28"/>
      <c r="M2221" s="28"/>
      <c r="N2221" s="28"/>
      <c r="O2221" s="28"/>
    </row>
    <row r="2222" spans="12:15">
      <c r="L2222" s="28"/>
      <c r="M2222" s="28"/>
      <c r="N2222" s="28"/>
      <c r="O2222" s="28"/>
    </row>
    <row r="2223" spans="12:15">
      <c r="L2223" s="28"/>
      <c r="M2223" s="28"/>
      <c r="N2223" s="28"/>
      <c r="O2223" s="28"/>
    </row>
    <row r="2224" spans="12:15">
      <c r="L2224" s="28"/>
      <c r="M2224" s="28"/>
      <c r="N2224" s="28"/>
      <c r="O2224" s="28"/>
    </row>
    <row r="2225" spans="12:15">
      <c r="L2225" s="28"/>
      <c r="M2225" s="28"/>
      <c r="N2225" s="28"/>
      <c r="O2225" s="28"/>
    </row>
    <row r="2226" spans="12:15">
      <c r="L2226" s="28"/>
      <c r="M2226" s="28"/>
      <c r="N2226" s="28"/>
      <c r="O2226" s="28"/>
    </row>
    <row r="2227" spans="12:15">
      <c r="L2227" s="28"/>
      <c r="M2227" s="28"/>
      <c r="N2227" s="28"/>
      <c r="O2227" s="28"/>
    </row>
    <row r="2228" spans="12:15">
      <c r="L2228" s="28"/>
      <c r="M2228" s="28"/>
      <c r="N2228" s="28"/>
      <c r="O2228" s="28"/>
    </row>
    <row r="2229" spans="12:15">
      <c r="L2229" s="28"/>
      <c r="M2229" s="28"/>
      <c r="N2229" s="28"/>
      <c r="O2229" s="28"/>
    </row>
    <row r="2230" spans="12:15">
      <c r="L2230" s="28"/>
      <c r="M2230" s="28"/>
      <c r="N2230" s="28"/>
      <c r="O2230" s="28"/>
    </row>
    <row r="2231" spans="12:15">
      <c r="L2231" s="28"/>
      <c r="M2231" s="28"/>
      <c r="N2231" s="28"/>
      <c r="O2231" s="28"/>
    </row>
    <row r="2232" spans="12:15">
      <c r="L2232" s="28"/>
      <c r="M2232" s="28"/>
      <c r="N2232" s="28"/>
      <c r="O2232" s="28"/>
    </row>
    <row r="2233" spans="12:15">
      <c r="L2233" s="28"/>
      <c r="M2233" s="28"/>
      <c r="N2233" s="28"/>
      <c r="O2233" s="28"/>
    </row>
    <row r="2234" spans="12:15">
      <c r="L2234" s="28"/>
      <c r="M2234" s="28"/>
      <c r="N2234" s="28"/>
      <c r="O2234" s="28"/>
    </row>
    <row r="2235" spans="12:15">
      <c r="L2235" s="28"/>
      <c r="M2235" s="28"/>
      <c r="N2235" s="28"/>
      <c r="O2235" s="28"/>
    </row>
    <row r="2236" spans="12:15">
      <c r="L2236" s="28"/>
      <c r="M2236" s="28"/>
      <c r="N2236" s="28"/>
      <c r="O2236" s="28"/>
    </row>
    <row r="2237" spans="12:15">
      <c r="L2237" s="28"/>
      <c r="M2237" s="28"/>
      <c r="N2237" s="28"/>
      <c r="O2237" s="28"/>
    </row>
    <row r="2238" spans="12:15">
      <c r="L2238" s="28"/>
      <c r="M2238" s="28"/>
      <c r="N2238" s="28"/>
      <c r="O2238" s="28"/>
    </row>
    <row r="2239" spans="12:15">
      <c r="L2239" s="28"/>
      <c r="M2239" s="28"/>
      <c r="N2239" s="28"/>
      <c r="O2239" s="28"/>
    </row>
    <row r="2240" spans="12:15">
      <c r="L2240" s="28"/>
      <c r="M2240" s="28"/>
      <c r="N2240" s="28"/>
      <c r="O2240" s="28"/>
    </row>
    <row r="2241" spans="12:15">
      <c r="L2241" s="28"/>
      <c r="M2241" s="28"/>
      <c r="N2241" s="28"/>
      <c r="O2241" s="28"/>
    </row>
    <row r="2242" spans="12:15">
      <c r="L2242" s="28"/>
      <c r="M2242" s="28"/>
      <c r="N2242" s="28"/>
      <c r="O2242" s="28"/>
    </row>
    <row r="2243" spans="12:15">
      <c r="L2243" s="28"/>
      <c r="M2243" s="28"/>
      <c r="N2243" s="28"/>
      <c r="O2243" s="28"/>
    </row>
    <row r="2244" spans="12:15">
      <c r="L2244" s="28"/>
      <c r="M2244" s="28"/>
      <c r="N2244" s="28"/>
      <c r="O2244" s="28"/>
    </row>
    <row r="2245" spans="12:15">
      <c r="L2245" s="28"/>
      <c r="M2245" s="28"/>
      <c r="N2245" s="28"/>
      <c r="O2245" s="28"/>
    </row>
    <row r="2246" spans="12:15">
      <c r="L2246" s="28"/>
      <c r="M2246" s="28"/>
      <c r="N2246" s="28"/>
      <c r="O2246" s="28"/>
    </row>
    <row r="2247" spans="12:15">
      <c r="L2247" s="28"/>
      <c r="M2247" s="28"/>
      <c r="N2247" s="28"/>
      <c r="O2247" s="28"/>
    </row>
    <row r="2248" spans="12:15">
      <c r="L2248" s="28"/>
      <c r="M2248" s="28"/>
      <c r="N2248" s="28"/>
      <c r="O2248" s="28"/>
    </row>
    <row r="2249" spans="12:15">
      <c r="L2249" s="28"/>
      <c r="M2249" s="28"/>
      <c r="N2249" s="28"/>
      <c r="O2249" s="28"/>
    </row>
    <row r="2250" spans="12:15">
      <c r="L2250" s="28"/>
      <c r="M2250" s="28"/>
      <c r="N2250" s="28"/>
      <c r="O2250" s="28"/>
    </row>
    <row r="2251" spans="12:15">
      <c r="L2251" s="28"/>
      <c r="M2251" s="28"/>
      <c r="N2251" s="28"/>
      <c r="O2251" s="28"/>
    </row>
    <row r="2252" spans="12:15">
      <c r="L2252" s="28"/>
      <c r="M2252" s="28"/>
      <c r="N2252" s="28"/>
      <c r="O2252" s="28"/>
    </row>
    <row r="2253" spans="12:15">
      <c r="L2253" s="28"/>
      <c r="M2253" s="28"/>
      <c r="N2253" s="28"/>
      <c r="O2253" s="28"/>
    </row>
    <row r="2254" spans="12:15">
      <c r="L2254" s="28"/>
      <c r="M2254" s="28"/>
      <c r="N2254" s="28"/>
      <c r="O2254" s="28"/>
    </row>
    <row r="2255" spans="12:15">
      <c r="L2255" s="28"/>
      <c r="M2255" s="28"/>
      <c r="N2255" s="28"/>
      <c r="O2255" s="28"/>
    </row>
    <row r="2256" spans="12:15">
      <c r="L2256" s="28"/>
      <c r="M2256" s="28"/>
      <c r="N2256" s="28"/>
      <c r="O2256" s="28"/>
    </row>
    <row r="2257" spans="12:15">
      <c r="L2257" s="28"/>
      <c r="M2257" s="28"/>
      <c r="N2257" s="28"/>
      <c r="O2257" s="28"/>
    </row>
    <row r="2258" spans="12:15">
      <c r="L2258" s="28"/>
      <c r="M2258" s="28"/>
      <c r="N2258" s="28"/>
      <c r="O2258" s="28"/>
    </row>
    <row r="2259" spans="12:15">
      <c r="L2259" s="28"/>
      <c r="M2259" s="28"/>
      <c r="N2259" s="28"/>
      <c r="O2259" s="28"/>
    </row>
    <row r="2260" spans="12:15">
      <c r="L2260" s="28"/>
      <c r="M2260" s="28"/>
      <c r="N2260" s="28"/>
      <c r="O2260" s="28"/>
    </row>
    <row r="2261" spans="12:15">
      <c r="L2261" s="28"/>
      <c r="M2261" s="28"/>
      <c r="N2261" s="28"/>
      <c r="O2261" s="28"/>
    </row>
    <row r="2262" spans="12:15">
      <c r="L2262" s="28"/>
      <c r="M2262" s="28"/>
      <c r="N2262" s="28"/>
      <c r="O2262" s="28"/>
    </row>
    <row r="2263" spans="12:15">
      <c r="L2263" s="28"/>
      <c r="M2263" s="28"/>
      <c r="N2263" s="28"/>
      <c r="O2263" s="28"/>
    </row>
    <row r="2264" spans="12:15">
      <c r="L2264" s="28"/>
      <c r="M2264" s="28"/>
      <c r="N2264" s="28"/>
      <c r="O2264" s="28"/>
    </row>
    <row r="2265" spans="12:15">
      <c r="L2265" s="28"/>
      <c r="M2265" s="28"/>
      <c r="N2265" s="28"/>
      <c r="O2265" s="28"/>
    </row>
    <row r="2266" spans="12:15">
      <c r="L2266" s="28"/>
      <c r="M2266" s="28"/>
      <c r="N2266" s="28"/>
      <c r="O2266" s="28"/>
    </row>
    <row r="2267" spans="12:15">
      <c r="L2267" s="28"/>
      <c r="M2267" s="28"/>
      <c r="N2267" s="28"/>
      <c r="O2267" s="28"/>
    </row>
    <row r="2268" spans="12:15">
      <c r="L2268" s="28"/>
      <c r="M2268" s="28"/>
      <c r="N2268" s="28"/>
      <c r="O2268" s="28"/>
    </row>
    <row r="2269" spans="12:15">
      <c r="L2269" s="28"/>
      <c r="M2269" s="28"/>
      <c r="N2269" s="28"/>
      <c r="O2269" s="28"/>
    </row>
    <row r="2270" spans="12:15">
      <c r="L2270" s="28"/>
      <c r="M2270" s="28"/>
      <c r="N2270" s="28"/>
      <c r="O2270" s="28"/>
    </row>
    <row r="2271" spans="12:15">
      <c r="L2271" s="28"/>
      <c r="M2271" s="28"/>
      <c r="N2271" s="28"/>
      <c r="O2271" s="28"/>
    </row>
    <row r="2272" spans="12:15">
      <c r="L2272" s="28"/>
      <c r="M2272" s="28"/>
      <c r="N2272" s="28"/>
      <c r="O2272" s="28"/>
    </row>
    <row r="2273" spans="12:15">
      <c r="L2273" s="28"/>
      <c r="M2273" s="28"/>
      <c r="N2273" s="28"/>
      <c r="O2273" s="28"/>
    </row>
    <row r="2274" spans="12:15">
      <c r="L2274" s="28"/>
      <c r="M2274" s="28"/>
      <c r="N2274" s="28"/>
      <c r="O2274" s="28"/>
    </row>
    <row r="2275" spans="12:15">
      <c r="L2275" s="28"/>
      <c r="M2275" s="28"/>
      <c r="N2275" s="28"/>
      <c r="O2275" s="28"/>
    </row>
    <row r="2276" spans="12:15">
      <c r="L2276" s="28"/>
      <c r="M2276" s="28"/>
      <c r="N2276" s="28"/>
      <c r="O2276" s="28"/>
    </row>
    <row r="2277" spans="12:15">
      <c r="L2277" s="28"/>
      <c r="M2277" s="28"/>
      <c r="N2277" s="28"/>
      <c r="O2277" s="28"/>
    </row>
    <row r="2278" spans="12:15">
      <c r="L2278" s="28"/>
      <c r="M2278" s="28"/>
      <c r="N2278" s="28"/>
      <c r="O2278" s="28"/>
    </row>
    <row r="2279" spans="12:15">
      <c r="L2279" s="28"/>
      <c r="M2279" s="28"/>
      <c r="N2279" s="28"/>
      <c r="O2279" s="28"/>
    </row>
    <row r="2280" spans="12:15">
      <c r="L2280" s="28"/>
      <c r="M2280" s="28"/>
      <c r="N2280" s="28"/>
      <c r="O2280" s="28"/>
    </row>
    <row r="2281" spans="12:15">
      <c r="L2281" s="28"/>
      <c r="M2281" s="28"/>
      <c r="N2281" s="28"/>
      <c r="O2281" s="28"/>
    </row>
    <row r="2282" spans="12:15">
      <c r="L2282" s="28"/>
      <c r="M2282" s="28"/>
      <c r="N2282" s="28"/>
      <c r="O2282" s="28"/>
    </row>
    <row r="2283" spans="12:15">
      <c r="L2283" s="28"/>
      <c r="M2283" s="28"/>
      <c r="N2283" s="28"/>
      <c r="O2283" s="28"/>
    </row>
    <row r="2284" spans="12:15">
      <c r="L2284" s="28"/>
      <c r="M2284" s="28"/>
      <c r="N2284" s="28"/>
      <c r="O2284" s="28"/>
    </row>
    <row r="2285" spans="12:15">
      <c r="L2285" s="28"/>
      <c r="M2285" s="28"/>
      <c r="N2285" s="28"/>
      <c r="O2285" s="28"/>
    </row>
    <row r="2286" spans="12:15">
      <c r="L2286" s="28"/>
      <c r="M2286" s="28"/>
      <c r="N2286" s="28"/>
      <c r="O2286" s="28"/>
    </row>
    <row r="2287" spans="12:15">
      <c r="L2287" s="28"/>
      <c r="M2287" s="28"/>
      <c r="N2287" s="28"/>
      <c r="O2287" s="28"/>
    </row>
    <row r="2288" spans="12:15">
      <c r="L2288" s="28"/>
      <c r="M2288" s="28"/>
      <c r="N2288" s="28"/>
      <c r="O2288" s="28"/>
    </row>
    <row r="2289" spans="12:15">
      <c r="L2289" s="28"/>
      <c r="M2289" s="28"/>
      <c r="N2289" s="28"/>
      <c r="O2289" s="28"/>
    </row>
    <row r="2290" spans="12:15">
      <c r="L2290" s="28"/>
      <c r="M2290" s="28"/>
      <c r="N2290" s="28"/>
      <c r="O2290" s="28"/>
    </row>
    <row r="2291" spans="12:15">
      <c r="L2291" s="28"/>
      <c r="M2291" s="28"/>
      <c r="N2291" s="28"/>
      <c r="O2291" s="28"/>
    </row>
    <row r="2292" spans="12:15">
      <c r="L2292" s="28"/>
      <c r="M2292" s="28"/>
      <c r="N2292" s="28"/>
      <c r="O2292" s="28"/>
    </row>
    <row r="2293" spans="12:15">
      <c r="L2293" s="28"/>
      <c r="M2293" s="28"/>
      <c r="N2293" s="28"/>
      <c r="O2293" s="28"/>
    </row>
    <row r="2294" spans="12:15">
      <c r="L2294" s="28"/>
      <c r="M2294" s="28"/>
      <c r="N2294" s="28"/>
      <c r="O2294" s="28"/>
    </row>
    <row r="2295" spans="12:15">
      <c r="L2295" s="28"/>
      <c r="M2295" s="28"/>
      <c r="N2295" s="28"/>
      <c r="O2295" s="28"/>
    </row>
    <row r="2296" spans="12:15">
      <c r="L2296" s="28"/>
      <c r="M2296" s="28"/>
      <c r="N2296" s="28"/>
      <c r="O2296" s="28"/>
    </row>
    <row r="2297" spans="12:15">
      <c r="L2297" s="28"/>
      <c r="M2297" s="28"/>
      <c r="N2297" s="28"/>
      <c r="O2297" s="28"/>
    </row>
    <row r="2298" spans="12:15">
      <c r="L2298" s="28"/>
      <c r="M2298" s="28"/>
      <c r="N2298" s="28"/>
      <c r="O2298" s="28"/>
    </row>
    <row r="2299" spans="12:15">
      <c r="L2299" s="28"/>
      <c r="M2299" s="28"/>
      <c r="N2299" s="28"/>
      <c r="O2299" s="28"/>
    </row>
    <row r="2300" spans="12:15">
      <c r="L2300" s="28"/>
      <c r="M2300" s="28"/>
      <c r="N2300" s="28"/>
      <c r="O2300" s="28"/>
    </row>
    <row r="2301" spans="12:15">
      <c r="L2301" s="28"/>
      <c r="M2301" s="28"/>
      <c r="N2301" s="28"/>
      <c r="O2301" s="28"/>
    </row>
    <row r="2302" spans="12:15">
      <c r="L2302" s="28"/>
      <c r="M2302" s="28"/>
      <c r="N2302" s="28"/>
      <c r="O2302" s="28"/>
    </row>
    <row r="2303" spans="12:15">
      <c r="L2303" s="28"/>
      <c r="M2303" s="28"/>
      <c r="N2303" s="28"/>
      <c r="O2303" s="28"/>
    </row>
    <row r="2304" spans="12:15">
      <c r="L2304" s="28"/>
      <c r="M2304" s="28"/>
      <c r="N2304" s="28"/>
      <c r="O2304" s="28"/>
    </row>
    <row r="2305" spans="12:15">
      <c r="L2305" s="28"/>
      <c r="M2305" s="28"/>
      <c r="N2305" s="28"/>
      <c r="O2305" s="28"/>
    </row>
    <row r="2306" spans="12:15">
      <c r="L2306" s="28"/>
      <c r="M2306" s="28"/>
      <c r="N2306" s="28"/>
      <c r="O2306" s="28"/>
    </row>
    <row r="2307" spans="12:15">
      <c r="L2307" s="28"/>
      <c r="M2307" s="28"/>
      <c r="N2307" s="28"/>
      <c r="O2307" s="28"/>
    </row>
    <row r="2308" spans="12:15">
      <c r="L2308" s="28"/>
      <c r="M2308" s="28"/>
      <c r="N2308" s="28"/>
      <c r="O2308" s="28"/>
    </row>
    <row r="2309" spans="12:15">
      <c r="L2309" s="28"/>
      <c r="M2309" s="28"/>
      <c r="N2309" s="28"/>
      <c r="O2309" s="28"/>
    </row>
    <row r="2310" spans="12:15">
      <c r="L2310" s="28"/>
      <c r="M2310" s="28"/>
      <c r="N2310" s="28"/>
      <c r="O2310" s="28"/>
    </row>
    <row r="2311" spans="12:15">
      <c r="L2311" s="28"/>
      <c r="M2311" s="28"/>
      <c r="N2311" s="28"/>
      <c r="O2311" s="28"/>
    </row>
    <row r="2312" spans="12:15">
      <c r="L2312" s="28"/>
      <c r="M2312" s="28"/>
      <c r="N2312" s="28"/>
      <c r="O2312" s="28"/>
    </row>
    <row r="2313" spans="12:15">
      <c r="L2313" s="28"/>
      <c r="M2313" s="28"/>
      <c r="N2313" s="28"/>
      <c r="O2313" s="28"/>
    </row>
    <row r="2314" spans="12:15">
      <c r="L2314" s="28"/>
      <c r="M2314" s="28"/>
      <c r="N2314" s="28"/>
      <c r="O2314" s="28"/>
    </row>
    <row r="2315" spans="12:15">
      <c r="L2315" s="28"/>
      <c r="M2315" s="28"/>
      <c r="N2315" s="28"/>
      <c r="O2315" s="28"/>
    </row>
    <row r="2316" spans="12:15">
      <c r="L2316" s="28"/>
      <c r="M2316" s="28"/>
      <c r="N2316" s="28"/>
      <c r="O2316" s="28"/>
    </row>
    <row r="2317" spans="12:15">
      <c r="L2317" s="28"/>
      <c r="M2317" s="28"/>
      <c r="N2317" s="28"/>
      <c r="O2317" s="28"/>
    </row>
    <row r="2318" spans="12:15">
      <c r="L2318" s="28"/>
      <c r="M2318" s="28"/>
      <c r="N2318" s="28"/>
      <c r="O2318" s="28"/>
    </row>
    <row r="2319" spans="12:15">
      <c r="L2319" s="28"/>
      <c r="M2319" s="28"/>
      <c r="N2319" s="28"/>
      <c r="O2319" s="28"/>
    </row>
    <row r="2320" spans="12:15">
      <c r="L2320" s="28"/>
      <c r="M2320" s="28"/>
      <c r="N2320" s="28"/>
      <c r="O2320" s="28"/>
    </row>
    <row r="2321" spans="12:15">
      <c r="L2321" s="28"/>
      <c r="M2321" s="28"/>
      <c r="N2321" s="28"/>
      <c r="O2321" s="28"/>
    </row>
    <row r="2322" spans="12:15">
      <c r="L2322" s="28"/>
      <c r="M2322" s="28"/>
      <c r="N2322" s="28"/>
      <c r="O2322" s="28"/>
    </row>
    <row r="2323" spans="12:15">
      <c r="L2323" s="28"/>
      <c r="M2323" s="28"/>
      <c r="N2323" s="28"/>
      <c r="O2323" s="28"/>
    </row>
    <row r="2324" spans="12:15">
      <c r="L2324" s="28"/>
      <c r="M2324" s="28"/>
      <c r="N2324" s="28"/>
      <c r="O2324" s="28"/>
    </row>
    <row r="2325" spans="12:15">
      <c r="L2325" s="28"/>
      <c r="M2325" s="28"/>
      <c r="N2325" s="28"/>
      <c r="O2325" s="28"/>
    </row>
    <row r="2326" spans="12:15">
      <c r="L2326" s="28"/>
      <c r="M2326" s="28"/>
      <c r="N2326" s="28"/>
      <c r="O2326" s="28"/>
    </row>
    <row r="2327" spans="12:15">
      <c r="L2327" s="28"/>
      <c r="M2327" s="28"/>
      <c r="N2327" s="28"/>
      <c r="O2327" s="28"/>
    </row>
    <row r="2328" spans="12:15">
      <c r="L2328" s="28"/>
      <c r="M2328" s="28"/>
      <c r="N2328" s="28"/>
      <c r="O2328" s="28"/>
    </row>
    <row r="2329" spans="12:15">
      <c r="L2329" s="28"/>
      <c r="M2329" s="28"/>
      <c r="N2329" s="28"/>
      <c r="O2329" s="28"/>
    </row>
    <row r="2330" spans="12:15">
      <c r="L2330" s="28"/>
      <c r="M2330" s="28"/>
      <c r="N2330" s="28"/>
      <c r="O2330" s="28"/>
    </row>
    <row r="2331" spans="12:15">
      <c r="L2331" s="28"/>
      <c r="M2331" s="28"/>
      <c r="N2331" s="28"/>
      <c r="O2331" s="28"/>
    </row>
    <row r="2332" spans="12:15">
      <c r="L2332" s="28"/>
      <c r="M2332" s="28"/>
      <c r="N2332" s="28"/>
      <c r="O2332" s="28"/>
    </row>
    <row r="2333" spans="12:15">
      <c r="L2333" s="28"/>
      <c r="M2333" s="28"/>
      <c r="N2333" s="28"/>
      <c r="O2333" s="28"/>
    </row>
    <row r="2334" spans="12:15">
      <c r="L2334" s="28"/>
      <c r="M2334" s="28"/>
      <c r="N2334" s="28"/>
      <c r="O2334" s="28"/>
    </row>
    <row r="2335" spans="12:15">
      <c r="L2335" s="28"/>
      <c r="M2335" s="28"/>
      <c r="N2335" s="28"/>
      <c r="O2335" s="28"/>
    </row>
    <row r="2336" spans="12:15">
      <c r="L2336" s="28"/>
      <c r="M2336" s="28"/>
      <c r="N2336" s="28"/>
      <c r="O2336" s="28"/>
    </row>
    <row r="2337" spans="12:15">
      <c r="L2337" s="28"/>
      <c r="M2337" s="28"/>
      <c r="N2337" s="28"/>
      <c r="O2337" s="28"/>
    </row>
    <row r="2338" spans="12:15">
      <c r="L2338" s="28"/>
      <c r="M2338" s="28"/>
      <c r="N2338" s="28"/>
      <c r="O2338" s="28"/>
    </row>
    <row r="2339" spans="12:15">
      <c r="L2339" s="28"/>
      <c r="M2339" s="28"/>
      <c r="N2339" s="28"/>
      <c r="O2339" s="28"/>
    </row>
    <row r="2340" spans="12:15">
      <c r="L2340" s="28"/>
      <c r="M2340" s="28"/>
      <c r="N2340" s="28"/>
      <c r="O2340" s="28"/>
    </row>
  </sheetData>
  <mergeCells count="798">
    <mergeCell ref="B201:B205"/>
    <mergeCell ref="Q194:Q196"/>
    <mergeCell ref="Q220:Q221"/>
    <mergeCell ref="Q217:Q219"/>
    <mergeCell ref="Q213:Q216"/>
    <mergeCell ref="Q210:Q212"/>
    <mergeCell ref="Q206:Q209"/>
    <mergeCell ref="Q201:Q205"/>
    <mergeCell ref="Q199:Q200"/>
    <mergeCell ref="P217:P219"/>
    <mergeCell ref="O118:O121"/>
    <mergeCell ref="C144:C146"/>
    <mergeCell ref="O144:O146"/>
    <mergeCell ref="P144:P146"/>
    <mergeCell ref="Q144:Q146"/>
    <mergeCell ref="B169:B172"/>
    <mergeCell ref="C169:C172"/>
    <mergeCell ref="O169:O172"/>
    <mergeCell ref="P169:P172"/>
    <mergeCell ref="Q169:Q172"/>
    <mergeCell ref="B144:B146"/>
    <mergeCell ref="A152:Q152"/>
    <mergeCell ref="A147:A150"/>
    <mergeCell ref="B147:B150"/>
    <mergeCell ref="C147:C150"/>
    <mergeCell ref="P147:P150"/>
    <mergeCell ref="A153:A156"/>
    <mergeCell ref="B153:B156"/>
    <mergeCell ref="C153:C156"/>
    <mergeCell ref="O153:O156"/>
    <mergeCell ref="P153:P156"/>
    <mergeCell ref="O147:O150"/>
    <mergeCell ref="A157:A159"/>
    <mergeCell ref="B157:B159"/>
    <mergeCell ref="A201:A205"/>
    <mergeCell ref="Q130:Q132"/>
    <mergeCell ref="A109:A111"/>
    <mergeCell ref="B109:B111"/>
    <mergeCell ref="C109:C111"/>
    <mergeCell ref="O109:O111"/>
    <mergeCell ref="P109:P111"/>
    <mergeCell ref="A102:A105"/>
    <mergeCell ref="B102:B105"/>
    <mergeCell ref="C102:C105"/>
    <mergeCell ref="Q127:Q129"/>
    <mergeCell ref="Q124:Q126"/>
    <mergeCell ref="A123:Q123"/>
    <mergeCell ref="C124:C126"/>
    <mergeCell ref="O124:O126"/>
    <mergeCell ref="P124:P126"/>
    <mergeCell ref="P112:P115"/>
    <mergeCell ref="B112:B115"/>
    <mergeCell ref="C112:C115"/>
    <mergeCell ref="O112:O115"/>
    <mergeCell ref="A112:A115"/>
    <mergeCell ref="A118:A121"/>
    <mergeCell ref="B118:B121"/>
    <mergeCell ref="C118:C121"/>
    <mergeCell ref="Q252:Q254"/>
    <mergeCell ref="Q246:Q248"/>
    <mergeCell ref="A261:A263"/>
    <mergeCell ref="B261:B263"/>
    <mergeCell ref="C261:C263"/>
    <mergeCell ref="O261:O263"/>
    <mergeCell ref="P261:P263"/>
    <mergeCell ref="A252:A254"/>
    <mergeCell ref="B252:B254"/>
    <mergeCell ref="C252:C254"/>
    <mergeCell ref="O252:O254"/>
    <mergeCell ref="P252:P254"/>
    <mergeCell ref="A255:A257"/>
    <mergeCell ref="B255:B257"/>
    <mergeCell ref="C255:C257"/>
    <mergeCell ref="O255:O257"/>
    <mergeCell ref="P255:P257"/>
    <mergeCell ref="A249:A251"/>
    <mergeCell ref="Q315:Q318"/>
    <mergeCell ref="Q312:Q314"/>
    <mergeCell ref="Q308:Q311"/>
    <mergeCell ref="Q305:Q307"/>
    <mergeCell ref="Q302:Q304"/>
    <mergeCell ref="Q299:Q301"/>
    <mergeCell ref="Q284:Q286"/>
    <mergeCell ref="Q281:Q283"/>
    <mergeCell ref="Q278:Q280"/>
    <mergeCell ref="B273:B277"/>
    <mergeCell ref="C273:C277"/>
    <mergeCell ref="Q273:Q277"/>
    <mergeCell ref="Q269:Q272"/>
    <mergeCell ref="Q264:Q266"/>
    <mergeCell ref="Q261:Q263"/>
    <mergeCell ref="A268:Q268"/>
    <mergeCell ref="Q255:Q257"/>
    <mergeCell ref="A260:Q260"/>
    <mergeCell ref="A269:A272"/>
    <mergeCell ref="B269:B272"/>
    <mergeCell ref="C269:C272"/>
    <mergeCell ref="P269:P272"/>
    <mergeCell ref="A264:A266"/>
    <mergeCell ref="B264:B266"/>
    <mergeCell ref="C264:C266"/>
    <mergeCell ref="O264:O266"/>
    <mergeCell ref="P264:P266"/>
    <mergeCell ref="O269:O272"/>
    <mergeCell ref="A273:A277"/>
    <mergeCell ref="O273:O277"/>
    <mergeCell ref="P273:P277"/>
    <mergeCell ref="A373:P373"/>
    <mergeCell ref="Q328:Q330"/>
    <mergeCell ref="Q323:Q325"/>
    <mergeCell ref="A327:Q327"/>
    <mergeCell ref="Q319:Q322"/>
    <mergeCell ref="O319:O322"/>
    <mergeCell ref="P319:P322"/>
    <mergeCell ref="A337:A339"/>
    <mergeCell ref="B337:B339"/>
    <mergeCell ref="C337:C339"/>
    <mergeCell ref="O337:O339"/>
    <mergeCell ref="P337:P339"/>
    <mergeCell ref="A328:A330"/>
    <mergeCell ref="B328:B330"/>
    <mergeCell ref="C328:C330"/>
    <mergeCell ref="P328:P330"/>
    <mergeCell ref="A331:A333"/>
    <mergeCell ref="B331:B333"/>
    <mergeCell ref="C331:C333"/>
    <mergeCell ref="P331:P333"/>
    <mergeCell ref="O328:O330"/>
    <mergeCell ref="O331:O333"/>
    <mergeCell ref="B334:C334"/>
    <mergeCell ref="A335:Q335"/>
    <mergeCell ref="A366:A368"/>
    <mergeCell ref="B366:B368"/>
    <mergeCell ref="C366:C368"/>
    <mergeCell ref="O366:O368"/>
    <mergeCell ref="P366:P368"/>
    <mergeCell ref="A369:A371"/>
    <mergeCell ref="B369:B371"/>
    <mergeCell ref="C369:C371"/>
    <mergeCell ref="O369:O371"/>
    <mergeCell ref="P369:P371"/>
    <mergeCell ref="Q369:Q371"/>
    <mergeCell ref="Q366:Q368"/>
    <mergeCell ref="Q363:Q365"/>
    <mergeCell ref="Q360:Q362"/>
    <mergeCell ref="Q357:Q359"/>
    <mergeCell ref="Q345:Q347"/>
    <mergeCell ref="Q348:Q350"/>
    <mergeCell ref="Q351:Q353"/>
    <mergeCell ref="Q354:Q356"/>
    <mergeCell ref="Q374:Q376"/>
    <mergeCell ref="Q377:Q379"/>
    <mergeCell ref="Q380:Q382"/>
    <mergeCell ref="A377:A379"/>
    <mergeCell ref="B377:B379"/>
    <mergeCell ref="C377:C379"/>
    <mergeCell ref="O377:O379"/>
    <mergeCell ref="P377:P379"/>
    <mergeCell ref="A380:A382"/>
    <mergeCell ref="B380:B382"/>
    <mergeCell ref="C380:C382"/>
    <mergeCell ref="O380:O382"/>
    <mergeCell ref="P380:P382"/>
    <mergeCell ref="A374:A376"/>
    <mergeCell ref="B374:B376"/>
    <mergeCell ref="C374:C376"/>
    <mergeCell ref="O374:O376"/>
    <mergeCell ref="P374:P376"/>
    <mergeCell ref="Q401:Q403"/>
    <mergeCell ref="Q398:Q400"/>
    <mergeCell ref="Q395:Q396"/>
    <mergeCell ref="A397:Q397"/>
    <mergeCell ref="Q389:Q391"/>
    <mergeCell ref="A394:Q394"/>
    <mergeCell ref="Q386:Q388"/>
    <mergeCell ref="Q383:Q385"/>
    <mergeCell ref="A383:A385"/>
    <mergeCell ref="B383:B385"/>
    <mergeCell ref="C383:C385"/>
    <mergeCell ref="O383:O385"/>
    <mergeCell ref="P383:P385"/>
    <mergeCell ref="A386:A388"/>
    <mergeCell ref="B386:B388"/>
    <mergeCell ref="C386:C388"/>
    <mergeCell ref="O386:O388"/>
    <mergeCell ref="P386:P388"/>
    <mergeCell ref="A398:A400"/>
    <mergeCell ref="B398:B400"/>
    <mergeCell ref="C398:C400"/>
    <mergeCell ref="O398:O400"/>
    <mergeCell ref="P398:P400"/>
    <mergeCell ref="A389:A391"/>
    <mergeCell ref="Q436:Q438"/>
    <mergeCell ref="Q439:Q440"/>
    <mergeCell ref="Q441:Q442"/>
    <mergeCell ref="Q89:Q91"/>
    <mergeCell ref="Q94:Q97"/>
    <mergeCell ref="Q99:Q101"/>
    <mergeCell ref="Q102:Q105"/>
    <mergeCell ref="Q106:Q108"/>
    <mergeCell ref="Q109:Q111"/>
    <mergeCell ref="Q112:Q115"/>
    <mergeCell ref="Q118:Q121"/>
    <mergeCell ref="Q290:Q292"/>
    <mergeCell ref="Q293:Q298"/>
    <mergeCell ref="Q287:Q289"/>
    <mergeCell ref="Q412:Q414"/>
    <mergeCell ref="Q415:Q417"/>
    <mergeCell ref="Q418:Q420"/>
    <mergeCell ref="Q421:Q423"/>
    <mergeCell ref="A425:Q425"/>
    <mergeCell ref="Q407:Q409"/>
    <mergeCell ref="A411:Q411"/>
    <mergeCell ref="Q404:Q406"/>
    <mergeCell ref="A124:A126"/>
    <mergeCell ref="B124:B126"/>
    <mergeCell ref="Q41:Q43"/>
    <mergeCell ref="P41:P43"/>
    <mergeCell ref="O41:O43"/>
    <mergeCell ref="B41:B43"/>
    <mergeCell ref="A41:A43"/>
    <mergeCell ref="C41:C43"/>
    <mergeCell ref="A220:A221"/>
    <mergeCell ref="B220:B221"/>
    <mergeCell ref="C220:C221"/>
    <mergeCell ref="O220:O221"/>
    <mergeCell ref="P220:P221"/>
    <mergeCell ref="A176:A179"/>
    <mergeCell ref="B176:B179"/>
    <mergeCell ref="C176:C179"/>
    <mergeCell ref="O176:O179"/>
    <mergeCell ref="P176:P179"/>
    <mergeCell ref="A184:A185"/>
    <mergeCell ref="B184:B185"/>
    <mergeCell ref="C184:C185"/>
    <mergeCell ref="O184:O185"/>
    <mergeCell ref="P184:P185"/>
    <mergeCell ref="A199:A200"/>
    <mergeCell ref="B199:B200"/>
    <mergeCell ref="C199:C200"/>
    <mergeCell ref="P5:P7"/>
    <mergeCell ref="A9:Q9"/>
    <mergeCell ref="E5:N5"/>
    <mergeCell ref="A38:A40"/>
    <mergeCell ref="B38:B40"/>
    <mergeCell ref="C38:C40"/>
    <mergeCell ref="O38:O40"/>
    <mergeCell ref="A10:Q10"/>
    <mergeCell ref="B44:B46"/>
    <mergeCell ref="C44:C46"/>
    <mergeCell ref="Q14:Q16"/>
    <mergeCell ref="O23:O25"/>
    <mergeCell ref="P17:P19"/>
    <mergeCell ref="A20:A22"/>
    <mergeCell ref="A17:A19"/>
    <mergeCell ref="B17:B19"/>
    <mergeCell ref="P26:P28"/>
    <mergeCell ref="A23:A25"/>
    <mergeCell ref="B23:B25"/>
    <mergeCell ref="C23:C25"/>
    <mergeCell ref="P23:P25"/>
    <mergeCell ref="B20:B22"/>
    <mergeCell ref="C20:C22"/>
    <mergeCell ref="A35:A37"/>
    <mergeCell ref="Q17:Q19"/>
    <mergeCell ref="Q20:Q22"/>
    <mergeCell ref="O60:O62"/>
    <mergeCell ref="P60:P62"/>
    <mergeCell ref="A1:Q1"/>
    <mergeCell ref="A2:Q2"/>
    <mergeCell ref="A3:Q3"/>
    <mergeCell ref="A11:A13"/>
    <mergeCell ref="B11:B13"/>
    <mergeCell ref="C11:C13"/>
    <mergeCell ref="P11:P13"/>
    <mergeCell ref="A14:A16"/>
    <mergeCell ref="B14:B16"/>
    <mergeCell ref="C14:C16"/>
    <mergeCell ref="O14:O16"/>
    <mergeCell ref="P14:P16"/>
    <mergeCell ref="O5:O7"/>
    <mergeCell ref="O11:O13"/>
    <mergeCell ref="Q5:Q7"/>
    <mergeCell ref="Q11:Q13"/>
    <mergeCell ref="A4:P4"/>
    <mergeCell ref="A5:A7"/>
    <mergeCell ref="B5:B7"/>
    <mergeCell ref="C5:C7"/>
    <mergeCell ref="Q32:Q34"/>
    <mergeCell ref="Q38:Q40"/>
    <mergeCell ref="Q23:Q25"/>
    <mergeCell ref="Q26:Q28"/>
    <mergeCell ref="Q29:Q31"/>
    <mergeCell ref="Q35:Q37"/>
    <mergeCell ref="O29:O31"/>
    <mergeCell ref="P29:P31"/>
    <mergeCell ref="C29:C31"/>
    <mergeCell ref="A85:A88"/>
    <mergeCell ref="B85:B88"/>
    <mergeCell ref="A89:A91"/>
    <mergeCell ref="B89:B91"/>
    <mergeCell ref="C89:C91"/>
    <mergeCell ref="C66:C68"/>
    <mergeCell ref="O66:O68"/>
    <mergeCell ref="P66:P68"/>
    <mergeCell ref="C32:C34"/>
    <mergeCell ref="O32:O34"/>
    <mergeCell ref="P32:P34"/>
    <mergeCell ref="P38:P40"/>
    <mergeCell ref="C47:C49"/>
    <mergeCell ref="O47:O49"/>
    <mergeCell ref="P47:P49"/>
    <mergeCell ref="P50:P52"/>
    <mergeCell ref="A60:A62"/>
    <mergeCell ref="B57:B59"/>
    <mergeCell ref="C57:C59"/>
    <mergeCell ref="P57:P59"/>
    <mergeCell ref="B66:B68"/>
    <mergeCell ref="A69:A73"/>
    <mergeCell ref="B69:B73"/>
    <mergeCell ref="C69:C73"/>
    <mergeCell ref="E6:F6"/>
    <mergeCell ref="G6:H6"/>
    <mergeCell ref="I6:J6"/>
    <mergeCell ref="K6:L6"/>
    <mergeCell ref="M6:N6"/>
    <mergeCell ref="A81:A84"/>
    <mergeCell ref="B81:B84"/>
    <mergeCell ref="C81:C84"/>
    <mergeCell ref="O81:O84"/>
    <mergeCell ref="D5:D7"/>
    <mergeCell ref="A32:A34"/>
    <mergeCell ref="B32:B34"/>
    <mergeCell ref="B29:B31"/>
    <mergeCell ref="C26:C28"/>
    <mergeCell ref="O26:O28"/>
    <mergeCell ref="A44:A46"/>
    <mergeCell ref="C17:C19"/>
    <mergeCell ref="O17:O19"/>
    <mergeCell ref="A57:A59"/>
    <mergeCell ref="C50:C52"/>
    <mergeCell ref="B78:C78"/>
    <mergeCell ref="O20:O22"/>
    <mergeCell ref="A47:A49"/>
    <mergeCell ref="B47:B49"/>
    <mergeCell ref="P118:P121"/>
    <mergeCell ref="P89:P91"/>
    <mergeCell ref="A98:P98"/>
    <mergeCell ref="A99:A101"/>
    <mergeCell ref="B99:B101"/>
    <mergeCell ref="C99:C101"/>
    <mergeCell ref="O99:O101"/>
    <mergeCell ref="P99:P101"/>
    <mergeCell ref="O102:O105"/>
    <mergeCell ref="P102:P105"/>
    <mergeCell ref="A106:A108"/>
    <mergeCell ref="B106:B108"/>
    <mergeCell ref="A94:A97"/>
    <mergeCell ref="B94:B97"/>
    <mergeCell ref="C94:C97"/>
    <mergeCell ref="O94:O97"/>
    <mergeCell ref="P94:P97"/>
    <mergeCell ref="A116:A117"/>
    <mergeCell ref="A93:Q93"/>
    <mergeCell ref="B116:B117"/>
    <mergeCell ref="C116:C117"/>
    <mergeCell ref="O116:O117"/>
    <mergeCell ref="P116:P117"/>
    <mergeCell ref="Q116:Q117"/>
    <mergeCell ref="C157:C159"/>
    <mergeCell ref="A133:A135"/>
    <mergeCell ref="B133:B135"/>
    <mergeCell ref="C133:C135"/>
    <mergeCell ref="O133:O135"/>
    <mergeCell ref="P133:P135"/>
    <mergeCell ref="A127:A129"/>
    <mergeCell ref="B127:B129"/>
    <mergeCell ref="C127:C129"/>
    <mergeCell ref="O127:O129"/>
    <mergeCell ref="P127:P129"/>
    <mergeCell ref="B130:B132"/>
    <mergeCell ref="C130:C132"/>
    <mergeCell ref="O130:O132"/>
    <mergeCell ref="P130:P132"/>
    <mergeCell ref="A136:A140"/>
    <mergeCell ref="B136:B140"/>
    <mergeCell ref="C136:C140"/>
    <mergeCell ref="O136:O140"/>
    <mergeCell ref="P136:P140"/>
    <mergeCell ref="A141:A143"/>
    <mergeCell ref="B141:B143"/>
    <mergeCell ref="C141:C143"/>
    <mergeCell ref="O141:O143"/>
    <mergeCell ref="P141:P143"/>
    <mergeCell ref="A188:A190"/>
    <mergeCell ref="A191:A193"/>
    <mergeCell ref="A194:A196"/>
    <mergeCell ref="A166:A168"/>
    <mergeCell ref="B166:B168"/>
    <mergeCell ref="C166:C168"/>
    <mergeCell ref="O166:O168"/>
    <mergeCell ref="P166:P168"/>
    <mergeCell ref="A173:A175"/>
    <mergeCell ref="B173:B175"/>
    <mergeCell ref="C173:C175"/>
    <mergeCell ref="O173:O175"/>
    <mergeCell ref="P173:P175"/>
    <mergeCell ref="B188:B190"/>
    <mergeCell ref="C188:C190"/>
    <mergeCell ref="O188:O190"/>
    <mergeCell ref="C191:C193"/>
    <mergeCell ref="B191:B193"/>
    <mergeCell ref="O191:O193"/>
    <mergeCell ref="C194:C196"/>
    <mergeCell ref="B194:B196"/>
    <mergeCell ref="O194:O196"/>
    <mergeCell ref="P194:P196"/>
    <mergeCell ref="A187:Q187"/>
    <mergeCell ref="A224:A225"/>
    <mergeCell ref="B224:B225"/>
    <mergeCell ref="C224:C225"/>
    <mergeCell ref="O224:O225"/>
    <mergeCell ref="P224:P225"/>
    <mergeCell ref="A197:A198"/>
    <mergeCell ref="B197:B198"/>
    <mergeCell ref="C197:C198"/>
    <mergeCell ref="O197:O198"/>
    <mergeCell ref="P197:P198"/>
    <mergeCell ref="O199:O200"/>
    <mergeCell ref="P199:P200"/>
    <mergeCell ref="A223:Q223"/>
    <mergeCell ref="P201:P205"/>
    <mergeCell ref="C201:C205"/>
    <mergeCell ref="O201:O205"/>
    <mergeCell ref="A213:A216"/>
    <mergeCell ref="B213:B216"/>
    <mergeCell ref="C213:C216"/>
    <mergeCell ref="O213:O216"/>
    <mergeCell ref="P213:P216"/>
    <mergeCell ref="A217:A219"/>
    <mergeCell ref="B217:B219"/>
    <mergeCell ref="C217:C219"/>
    <mergeCell ref="A206:A209"/>
    <mergeCell ref="B206:B209"/>
    <mergeCell ref="C206:C209"/>
    <mergeCell ref="O206:O209"/>
    <mergeCell ref="P206:P209"/>
    <mergeCell ref="A210:A212"/>
    <mergeCell ref="B210:B212"/>
    <mergeCell ref="C210:C212"/>
    <mergeCell ref="O210:O212"/>
    <mergeCell ref="P210:P212"/>
    <mergeCell ref="A229:A232"/>
    <mergeCell ref="B229:B232"/>
    <mergeCell ref="C229:C232"/>
    <mergeCell ref="P229:P232"/>
    <mergeCell ref="A233:A235"/>
    <mergeCell ref="B233:B235"/>
    <mergeCell ref="C233:C235"/>
    <mergeCell ref="P233:P235"/>
    <mergeCell ref="A226:A228"/>
    <mergeCell ref="B226:B228"/>
    <mergeCell ref="C226:C228"/>
    <mergeCell ref="O226:O228"/>
    <mergeCell ref="P226:P228"/>
    <mergeCell ref="O233:O235"/>
    <mergeCell ref="O229:O232"/>
    <mergeCell ref="A281:A283"/>
    <mergeCell ref="B281:B283"/>
    <mergeCell ref="C281:C283"/>
    <mergeCell ref="O281:O283"/>
    <mergeCell ref="P281:P283"/>
    <mergeCell ref="A278:A280"/>
    <mergeCell ref="B278:B280"/>
    <mergeCell ref="C278:C280"/>
    <mergeCell ref="P278:P280"/>
    <mergeCell ref="O278:O280"/>
    <mergeCell ref="A290:A292"/>
    <mergeCell ref="B290:B292"/>
    <mergeCell ref="C290:C292"/>
    <mergeCell ref="O290:O292"/>
    <mergeCell ref="P290:P292"/>
    <mergeCell ref="A284:A286"/>
    <mergeCell ref="B284:B286"/>
    <mergeCell ref="C284:C286"/>
    <mergeCell ref="O284:O286"/>
    <mergeCell ref="P284:P286"/>
    <mergeCell ref="A287:A289"/>
    <mergeCell ref="B287:B289"/>
    <mergeCell ref="C287:C289"/>
    <mergeCell ref="O287:O289"/>
    <mergeCell ref="P287:P289"/>
    <mergeCell ref="A296:A298"/>
    <mergeCell ref="B296:B298"/>
    <mergeCell ref="C296:C298"/>
    <mergeCell ref="O296:O298"/>
    <mergeCell ref="A299:A301"/>
    <mergeCell ref="B299:B301"/>
    <mergeCell ref="C299:C301"/>
    <mergeCell ref="O299:O301"/>
    <mergeCell ref="P299:P301"/>
    <mergeCell ref="P293:P298"/>
    <mergeCell ref="A293:A295"/>
    <mergeCell ref="B293:B295"/>
    <mergeCell ref="C293:C295"/>
    <mergeCell ref="O293:O295"/>
    <mergeCell ref="A302:A304"/>
    <mergeCell ref="B302:B304"/>
    <mergeCell ref="C302:C304"/>
    <mergeCell ref="O302:O304"/>
    <mergeCell ref="P302:P304"/>
    <mergeCell ref="A305:A307"/>
    <mergeCell ref="B305:B307"/>
    <mergeCell ref="C305:C307"/>
    <mergeCell ref="O305:O307"/>
    <mergeCell ref="P305:P307"/>
    <mergeCell ref="A308:A311"/>
    <mergeCell ref="B308:B311"/>
    <mergeCell ref="C308:C311"/>
    <mergeCell ref="P308:P311"/>
    <mergeCell ref="A315:A318"/>
    <mergeCell ref="B315:B318"/>
    <mergeCell ref="C315:C318"/>
    <mergeCell ref="P315:P318"/>
    <mergeCell ref="A323:A325"/>
    <mergeCell ref="B323:B325"/>
    <mergeCell ref="C323:C325"/>
    <mergeCell ref="O323:O325"/>
    <mergeCell ref="P323:P325"/>
    <mergeCell ref="O308:O311"/>
    <mergeCell ref="O315:O318"/>
    <mergeCell ref="A312:A314"/>
    <mergeCell ref="B312:B314"/>
    <mergeCell ref="C312:C314"/>
    <mergeCell ref="O312:O314"/>
    <mergeCell ref="P312:P314"/>
    <mergeCell ref="A319:A322"/>
    <mergeCell ref="B319:B322"/>
    <mergeCell ref="C319:C322"/>
    <mergeCell ref="A348:A350"/>
    <mergeCell ref="B348:B350"/>
    <mergeCell ref="C348:C350"/>
    <mergeCell ref="P348:P350"/>
    <mergeCell ref="A340:A342"/>
    <mergeCell ref="B340:B342"/>
    <mergeCell ref="C340:C342"/>
    <mergeCell ref="O340:O342"/>
    <mergeCell ref="P340:P342"/>
    <mergeCell ref="O345:O347"/>
    <mergeCell ref="O348:O350"/>
    <mergeCell ref="Q340:Q342"/>
    <mergeCell ref="A344:Q344"/>
    <mergeCell ref="Q337:Q339"/>
    <mergeCell ref="Q331:Q333"/>
    <mergeCell ref="A336:Q336"/>
    <mergeCell ref="A357:A359"/>
    <mergeCell ref="B357:B359"/>
    <mergeCell ref="C357:C359"/>
    <mergeCell ref="O357:O359"/>
    <mergeCell ref="P357:P359"/>
    <mergeCell ref="A351:A353"/>
    <mergeCell ref="B351:B353"/>
    <mergeCell ref="C351:C353"/>
    <mergeCell ref="P351:P353"/>
    <mergeCell ref="A354:A356"/>
    <mergeCell ref="B354:B356"/>
    <mergeCell ref="C354:C356"/>
    <mergeCell ref="P354:P356"/>
    <mergeCell ref="O351:O353"/>
    <mergeCell ref="O354:O356"/>
    <mergeCell ref="A345:A347"/>
    <mergeCell ref="B345:B347"/>
    <mergeCell ref="C345:C347"/>
    <mergeCell ref="P345:P347"/>
    <mergeCell ref="A360:A362"/>
    <mergeCell ref="B360:B362"/>
    <mergeCell ref="C360:C362"/>
    <mergeCell ref="O360:O362"/>
    <mergeCell ref="P360:P362"/>
    <mergeCell ref="A363:A365"/>
    <mergeCell ref="B363:B365"/>
    <mergeCell ref="C363:C365"/>
    <mergeCell ref="O363:O365"/>
    <mergeCell ref="P363:P365"/>
    <mergeCell ref="B389:B391"/>
    <mergeCell ref="C389:C391"/>
    <mergeCell ref="O389:O391"/>
    <mergeCell ref="P389:P391"/>
    <mergeCell ref="A395:A396"/>
    <mergeCell ref="B395:B396"/>
    <mergeCell ref="C395:C396"/>
    <mergeCell ref="O395:O396"/>
    <mergeCell ref="P395:P396"/>
    <mergeCell ref="B392:C392"/>
    <mergeCell ref="B393:C393"/>
    <mergeCell ref="A412:A414"/>
    <mergeCell ref="B412:B414"/>
    <mergeCell ref="C412:C414"/>
    <mergeCell ref="O412:O414"/>
    <mergeCell ref="P412:P414"/>
    <mergeCell ref="A401:A403"/>
    <mergeCell ref="B401:B403"/>
    <mergeCell ref="C401:C403"/>
    <mergeCell ref="O401:O403"/>
    <mergeCell ref="P401:P403"/>
    <mergeCell ref="A404:A406"/>
    <mergeCell ref="B404:B406"/>
    <mergeCell ref="C404:C406"/>
    <mergeCell ref="O404:O406"/>
    <mergeCell ref="P404:P406"/>
    <mergeCell ref="A407:A409"/>
    <mergeCell ref="B407:B409"/>
    <mergeCell ref="C407:C409"/>
    <mergeCell ref="O407:O409"/>
    <mergeCell ref="P407:P409"/>
    <mergeCell ref="Q430:Q432"/>
    <mergeCell ref="Q433:Q435"/>
    <mergeCell ref="A415:A417"/>
    <mergeCell ref="B415:B417"/>
    <mergeCell ref="C415:C417"/>
    <mergeCell ref="O415:O417"/>
    <mergeCell ref="P415:P417"/>
    <mergeCell ref="A418:A420"/>
    <mergeCell ref="B418:B420"/>
    <mergeCell ref="C418:C420"/>
    <mergeCell ref="O418:O420"/>
    <mergeCell ref="P418:P420"/>
    <mergeCell ref="A433:A435"/>
    <mergeCell ref="B433:B435"/>
    <mergeCell ref="C433:C435"/>
    <mergeCell ref="O433:O435"/>
    <mergeCell ref="P433:P435"/>
    <mergeCell ref="A421:A423"/>
    <mergeCell ref="B421:B423"/>
    <mergeCell ref="C421:C423"/>
    <mergeCell ref="O421:O423"/>
    <mergeCell ref="P421:P423"/>
    <mergeCell ref="A426:A429"/>
    <mergeCell ref="B426:B429"/>
    <mergeCell ref="A447:B447"/>
    <mergeCell ref="A450:B450"/>
    <mergeCell ref="A439:A440"/>
    <mergeCell ref="B439:B440"/>
    <mergeCell ref="C439:C440"/>
    <mergeCell ref="O439:O440"/>
    <mergeCell ref="P439:P440"/>
    <mergeCell ref="A441:A442"/>
    <mergeCell ref="B441:B442"/>
    <mergeCell ref="C441:C442"/>
    <mergeCell ref="O441:O442"/>
    <mergeCell ref="P441:P442"/>
    <mergeCell ref="A445:B445"/>
    <mergeCell ref="A446:B446"/>
    <mergeCell ref="P445:Q445"/>
    <mergeCell ref="P446:Q446"/>
    <mergeCell ref="P447:Q447"/>
    <mergeCell ref="A436:A438"/>
    <mergeCell ref="B436:B438"/>
    <mergeCell ref="C436:C438"/>
    <mergeCell ref="O436:O438"/>
    <mergeCell ref="P436:P438"/>
    <mergeCell ref="A430:A432"/>
    <mergeCell ref="B430:B432"/>
    <mergeCell ref="C430:C432"/>
    <mergeCell ref="O430:O432"/>
    <mergeCell ref="P430:P432"/>
    <mergeCell ref="C426:C429"/>
    <mergeCell ref="O426:O429"/>
    <mergeCell ref="P426:P429"/>
    <mergeCell ref="A79:Q79"/>
    <mergeCell ref="A80:Q80"/>
    <mergeCell ref="Q44:Q46"/>
    <mergeCell ref="Q47:Q49"/>
    <mergeCell ref="Q50:Q52"/>
    <mergeCell ref="Q53:Q56"/>
    <mergeCell ref="Q57:Q59"/>
    <mergeCell ref="Q60:Q62"/>
    <mergeCell ref="Q63:Q65"/>
    <mergeCell ref="Q66:Q68"/>
    <mergeCell ref="O85:O88"/>
    <mergeCell ref="P85:P88"/>
    <mergeCell ref="A63:A65"/>
    <mergeCell ref="B63:B65"/>
    <mergeCell ref="Q426:Q429"/>
    <mergeCell ref="B74:B77"/>
    <mergeCell ref="A74:A77"/>
    <mergeCell ref="Q69:Q73"/>
    <mergeCell ref="A50:A52"/>
    <mergeCell ref="A53:A56"/>
    <mergeCell ref="P44:P46"/>
    <mergeCell ref="A29:A31"/>
    <mergeCell ref="O44:O46"/>
    <mergeCell ref="P20:P22"/>
    <mergeCell ref="A26:A28"/>
    <mergeCell ref="B26:B28"/>
    <mergeCell ref="B35:B37"/>
    <mergeCell ref="C35:C37"/>
    <mergeCell ref="O35:O37"/>
    <mergeCell ref="P35:P37"/>
    <mergeCell ref="C63:C65"/>
    <mergeCell ref="O63:O65"/>
    <mergeCell ref="P63:P65"/>
    <mergeCell ref="A66:A68"/>
    <mergeCell ref="O50:O52"/>
    <mergeCell ref="O53:O56"/>
    <mergeCell ref="O57:O59"/>
    <mergeCell ref="B50:B52"/>
    <mergeCell ref="B60:B62"/>
    <mergeCell ref="C60:C62"/>
    <mergeCell ref="B53:B56"/>
    <mergeCell ref="C53:C56"/>
    <mergeCell ref="P53:P56"/>
    <mergeCell ref="B180:B183"/>
    <mergeCell ref="C180:C183"/>
    <mergeCell ref="O180:O183"/>
    <mergeCell ref="P180:P183"/>
    <mergeCell ref="A160:A162"/>
    <mergeCell ref="B160:B162"/>
    <mergeCell ref="C160:C162"/>
    <mergeCell ref="O160:O162"/>
    <mergeCell ref="P160:P162"/>
    <mergeCell ref="A163:A165"/>
    <mergeCell ref="B163:B165"/>
    <mergeCell ref="C163:C165"/>
    <mergeCell ref="O163:O165"/>
    <mergeCell ref="P163:P165"/>
    <mergeCell ref="Q133:Q135"/>
    <mergeCell ref="Q81:Q84"/>
    <mergeCell ref="Q85:Q88"/>
    <mergeCell ref="O240:O242"/>
    <mergeCell ref="O236:O239"/>
    <mergeCell ref="O217:O219"/>
    <mergeCell ref="O157:O159"/>
    <mergeCell ref="P157:P159"/>
    <mergeCell ref="Q197:Q198"/>
    <mergeCell ref="Q184:Q185"/>
    <mergeCell ref="Q240:Q242"/>
    <mergeCell ref="Q236:Q239"/>
    <mergeCell ref="Q233:Q235"/>
    <mergeCell ref="Q229:Q232"/>
    <mergeCell ref="Q226:Q228"/>
    <mergeCell ref="O106:O108"/>
    <mergeCell ref="P106:P108"/>
    <mergeCell ref="P81:P84"/>
    <mergeCell ref="P188:P190"/>
    <mergeCell ref="Q188:Q190"/>
    <mergeCell ref="P191:P193"/>
    <mergeCell ref="Q191:Q193"/>
    <mergeCell ref="Q176:Q179"/>
    <mergeCell ref="O89:O91"/>
    <mergeCell ref="B240:B242"/>
    <mergeCell ref="C240:C242"/>
    <mergeCell ref="P240:P242"/>
    <mergeCell ref="O246:O248"/>
    <mergeCell ref="O243:O245"/>
    <mergeCell ref="Q74:Q77"/>
    <mergeCell ref="P74:P77"/>
    <mergeCell ref="O69:O73"/>
    <mergeCell ref="P69:P73"/>
    <mergeCell ref="O74:O77"/>
    <mergeCell ref="Q243:Q245"/>
    <mergeCell ref="C74:C77"/>
    <mergeCell ref="C106:C108"/>
    <mergeCell ref="C85:C88"/>
    <mergeCell ref="Q173:Q175"/>
    <mergeCell ref="Q166:Q168"/>
    <mergeCell ref="Q163:Q165"/>
    <mergeCell ref="Q160:Q162"/>
    <mergeCell ref="Q157:Q159"/>
    <mergeCell ref="Q153:Q156"/>
    <mergeCell ref="Q147:Q150"/>
    <mergeCell ref="Q180:Q183"/>
    <mergeCell ref="Q141:Q143"/>
    <mergeCell ref="Q136:Q140"/>
    <mergeCell ref="B424:C424"/>
    <mergeCell ref="A180:A183"/>
    <mergeCell ref="A169:A172"/>
    <mergeCell ref="A130:A132"/>
    <mergeCell ref="A144:A146"/>
    <mergeCell ref="Q224:Q225"/>
    <mergeCell ref="B249:B251"/>
    <mergeCell ref="C249:C251"/>
    <mergeCell ref="O249:O251"/>
    <mergeCell ref="P249:P251"/>
    <mergeCell ref="Q249:Q251"/>
    <mergeCell ref="A243:A245"/>
    <mergeCell ref="B243:B245"/>
    <mergeCell ref="C243:C245"/>
    <mergeCell ref="P243:P245"/>
    <mergeCell ref="A246:A248"/>
    <mergeCell ref="B246:B248"/>
    <mergeCell ref="C246:C248"/>
    <mergeCell ref="P246:P248"/>
    <mergeCell ref="A236:A239"/>
    <mergeCell ref="B236:B239"/>
    <mergeCell ref="C236:C239"/>
    <mergeCell ref="P236:P239"/>
    <mergeCell ref="A240:A242"/>
  </mergeCells>
  <pageMargins left="0.35" right="0.2" top="0.71" bottom="0.2" header="0.31496062992125984" footer="0.2"/>
  <pageSetup paperSize="9" scale="59" fitToHeight="14" orientation="landscape" verticalDpi="0" r:id="rId1"/>
  <rowBreaks count="12" manualBreakCount="12">
    <brk id="28" max="11" man="1"/>
    <brk id="78" max="11" man="1"/>
    <brk id="117" max="11" man="1"/>
    <brk id="151" max="11" man="1"/>
    <brk id="186" max="11" man="1"/>
    <brk id="232" max="11" man="1"/>
    <brk id="263" max="11" man="1"/>
    <brk id="298" max="11" man="1"/>
    <brk id="334" max="11" man="1"/>
    <brk id="372" max="11" man="1"/>
    <brk id="406" max="11" man="1"/>
    <brk id="43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выполнение 2015</vt:lpstr>
      <vt:lpstr>01.01.2015 СЭР</vt:lpstr>
      <vt:lpstr>'01.01.2015 СЭР'!Заголовки_для_печати</vt:lpstr>
      <vt:lpstr>'01.01.2015 СЭР'!Область_печати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Татьяна</cp:lastModifiedBy>
  <cp:lastPrinted>2015-12-15T05:32:23Z</cp:lastPrinted>
  <dcterms:created xsi:type="dcterms:W3CDTF">2012-04-23T10:44:11Z</dcterms:created>
  <dcterms:modified xsi:type="dcterms:W3CDTF">2015-12-22T07:06:44Z</dcterms:modified>
</cp:coreProperties>
</file>